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lobodina_ai\Desktop\730-П\"/>
    </mc:Choice>
  </mc:AlternateContent>
  <xr:revisionPtr revIDLastSave="0" documentId="13_ncr:1_{03B1741A-1121-4393-B268-F4D9CB4CD347}" xr6:coauthVersionLast="45" xr6:coauthVersionMax="45" xr10:uidLastSave="{00000000-0000-0000-0000-000000000000}"/>
  <bookViews>
    <workbookView xWindow="-120" yWindow="-120" windowWidth="29040" windowHeight="15840" xr2:uid="{00000000-000D-0000-FFFF-FFFF00000000}"/>
  </bookViews>
  <sheets>
    <sheet name="Кировская область" sheetId="1" r:id="rId1"/>
  </sheets>
  <definedNames>
    <definedName name="_xlnm.Print_Titles" localSheetId="0">'Кировская область'!$6:$6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2" i="1" l="1"/>
  <c r="E32" i="1" l="1"/>
  <c r="D32" i="1"/>
  <c r="G32" i="1" s="1"/>
  <c r="J36" i="1"/>
  <c r="Q48" i="1"/>
  <c r="Q40" i="1" s="1"/>
  <c r="N7" i="1"/>
  <c r="K7" i="1"/>
  <c r="J25" i="1" l="1"/>
  <c r="H41" i="1"/>
  <c r="Q6" i="1"/>
  <c r="J30" i="1"/>
  <c r="J20" i="1"/>
  <c r="O30" i="1" l="1"/>
  <c r="L30" i="1"/>
  <c r="D30" i="1"/>
  <c r="G30" i="1" s="1"/>
  <c r="J14" i="1" l="1"/>
  <c r="J37" i="1"/>
  <c r="L16" i="1"/>
  <c r="J42" i="1" l="1"/>
  <c r="L11" i="1" l="1"/>
  <c r="J11" i="1"/>
  <c r="D11" i="1"/>
  <c r="G11" i="1" s="1"/>
  <c r="L10" i="1"/>
  <c r="L9" i="1" s="1"/>
  <c r="J10" i="1"/>
  <c r="D10" i="1"/>
  <c r="G10" i="1" s="1"/>
  <c r="D9" i="1"/>
  <c r="G9" i="1" s="1"/>
  <c r="J9" i="1" l="1"/>
  <c r="L50" i="1"/>
  <c r="J50" i="1"/>
  <c r="L49" i="1"/>
  <c r="J49" i="1"/>
  <c r="L44" i="1"/>
  <c r="J44" i="1"/>
  <c r="L42" i="1"/>
  <c r="L41" i="1" s="1"/>
  <c r="J41" i="1"/>
  <c r="L37" i="1"/>
  <c r="L36" i="1"/>
  <c r="L35" i="1"/>
  <c r="J35" i="1"/>
  <c r="L34" i="1"/>
  <c r="L32" i="1" s="1"/>
  <c r="J34" i="1"/>
  <c r="J32" i="1" s="1"/>
  <c r="L33" i="1"/>
  <c r="J33" i="1"/>
  <c r="L25" i="1"/>
  <c r="L20" i="1"/>
  <c r="J16" i="1"/>
  <c r="L14" i="1"/>
  <c r="O39" i="1" l="1"/>
  <c r="O9" i="1"/>
  <c r="O11" i="1"/>
  <c r="O16" i="1"/>
  <c r="O25" i="1"/>
  <c r="O33" i="1"/>
  <c r="O35" i="1"/>
  <c r="O37" i="1"/>
  <c r="O40" i="1"/>
  <c r="M45" i="1"/>
  <c r="O14" i="1"/>
  <c r="O20" i="1"/>
  <c r="O32" i="1"/>
  <c r="O34" i="1"/>
  <c r="O36" i="1"/>
  <c r="O7" i="1" l="1"/>
  <c r="E41" i="1" l="1"/>
  <c r="J48" i="1" l="1"/>
  <c r="J47" i="1" s="1"/>
  <c r="L48" i="1"/>
  <c r="L47" i="1" s="1"/>
  <c r="D42" i="1"/>
  <c r="D41" i="1" l="1"/>
  <c r="G42" i="1"/>
  <c r="L40" i="1"/>
  <c r="J40" i="1"/>
  <c r="J7" i="1" s="1"/>
  <c r="G41" i="1"/>
  <c r="J39" i="1" l="1"/>
  <c r="L39" i="1"/>
  <c r="L7" i="1" s="1"/>
  <c r="D37" i="1"/>
  <c r="G37" i="1" s="1"/>
  <c r="D36" i="1"/>
  <c r="G36" i="1" s="1"/>
  <c r="D35" i="1"/>
  <c r="G35" i="1" s="1"/>
  <c r="D34" i="1"/>
  <c r="G34" i="1" s="1"/>
  <c r="D33" i="1"/>
  <c r="G33" i="1" s="1"/>
  <c r="D25" i="1"/>
  <c r="G25" i="1" s="1"/>
  <c r="D20" i="1"/>
  <c r="G20" i="1" s="1"/>
  <c r="D16" i="1"/>
  <c r="G16" i="1" s="1"/>
  <c r="D14" i="1"/>
  <c r="G14" i="1" s="1"/>
  <c r="M40" i="1" l="1"/>
  <c r="M30" i="1"/>
  <c r="M34" i="1"/>
  <c r="M25" i="1"/>
  <c r="M50" i="1"/>
  <c r="M33" i="1"/>
  <c r="M20" i="1"/>
  <c r="M37" i="1"/>
  <c r="M16" i="1"/>
  <c r="M14" i="1"/>
  <c r="M9" i="1"/>
  <c r="M49" i="1"/>
  <c r="M10" i="1"/>
  <c r="M46" i="1"/>
  <c r="M44" i="1" s="1"/>
  <c r="M11" i="1"/>
  <c r="M36" i="1"/>
  <c r="M32" i="1"/>
  <c r="M35" i="1"/>
  <c r="M42" i="1"/>
  <c r="M41" i="1" s="1"/>
  <c r="M48" i="1"/>
  <c r="M39" i="1" l="1"/>
  <c r="M47" i="1"/>
  <c r="M7" i="1" l="1"/>
</calcChain>
</file>

<file path=xl/sharedStrings.xml><?xml version="1.0" encoding="utf-8"?>
<sst xmlns="http://schemas.openxmlformats.org/spreadsheetml/2006/main" count="294" uniqueCount="126">
  <si>
    <t>Виды и условия оказания медицинской помощи</t>
  </si>
  <si>
    <t>№ строки</t>
  </si>
  <si>
    <t>Единица измерения</t>
  </si>
  <si>
    <t>%</t>
  </si>
  <si>
    <t>2</t>
  </si>
  <si>
    <t>4=5+6</t>
  </si>
  <si>
    <t>7= (5*8+6*9)/4</t>
  </si>
  <si>
    <t>Медицинская помощь, прочие виды медицинских и иных услуг, дополнительные меры социальной защиты (поддержки), предоставляемые за счет бюджетных ассигнований, в том числе:</t>
  </si>
  <si>
    <t>1</t>
  </si>
  <si>
    <t>Х</t>
  </si>
  <si>
    <t>I. Нормируемая медицинская помощь</t>
  </si>
  <si>
    <t>3</t>
  </si>
  <si>
    <t>скорая медицинская помощь при санитарно-авиационной эвакуации</t>
  </si>
  <si>
    <t>4</t>
  </si>
  <si>
    <t>5</t>
  </si>
  <si>
    <t>6</t>
  </si>
  <si>
    <t>7</t>
  </si>
  <si>
    <t>07.1</t>
  </si>
  <si>
    <t>8</t>
  </si>
  <si>
    <t>08.1</t>
  </si>
  <si>
    <t>9</t>
  </si>
  <si>
    <t>09.1</t>
  </si>
  <si>
    <t>10</t>
  </si>
  <si>
    <t>10.1</t>
  </si>
  <si>
    <t>4. Специализированная, в том числе высокотехнологичная, медицинская помощь</t>
  </si>
  <si>
    <t>11</t>
  </si>
  <si>
    <t>12</t>
  </si>
  <si>
    <t>12.1</t>
  </si>
  <si>
    <t>13</t>
  </si>
  <si>
    <t>13.1</t>
  </si>
  <si>
    <t>14</t>
  </si>
  <si>
    <t>15</t>
  </si>
  <si>
    <t>посещение по паллиативной медицинской помощи без учета посещений на дому патронажными бригадами</t>
  </si>
  <si>
    <t>посещения на дому выездными патронажными бригадами</t>
  </si>
  <si>
    <t>в том числе для детского населения</t>
  </si>
  <si>
    <t>16</t>
  </si>
  <si>
    <t>16.1</t>
  </si>
  <si>
    <t>17</t>
  </si>
  <si>
    <t>II. Ненормируемая медицинская помощь и прочие виды медицинских и иных услуг, в том числе:</t>
  </si>
  <si>
    <t>18</t>
  </si>
  <si>
    <t>19</t>
  </si>
  <si>
    <t>20</t>
  </si>
  <si>
    <t>20.1</t>
  </si>
  <si>
    <t>20.2</t>
  </si>
  <si>
    <t>III. Дополнительные меры социальной защиты (поддержки) отдельных категорий граждан, предоставляемые в соответствии с законодательством Российской Федерации и субъекта Российской Федерации, в том числе:</t>
  </si>
  <si>
    <t>21</t>
  </si>
  <si>
    <t>22</t>
  </si>
  <si>
    <t>23</t>
  </si>
  <si>
    <t>вызовов</t>
  </si>
  <si>
    <t>х</t>
  </si>
  <si>
    <t>посещений</t>
  </si>
  <si>
    <t>обращений</t>
  </si>
  <si>
    <t>случаев лечения</t>
  </si>
  <si>
    <t>койко-дней</t>
  </si>
  <si>
    <t>случаев госпитализации</t>
  </si>
  <si>
    <t>Установленный Территориальной программой объем медицинской помощи, не входящей в базовую программу ОМС, в расчете на одного жителя</t>
  </si>
  <si>
    <t>**** Законченных случаев лечения заболевания в амбулаторных условиях с кратностью посещений по поводу одного заболевания не менее 2.</t>
  </si>
  <si>
    <t>2.1.1. С профилактической и иными целями***, в том числе:</t>
  </si>
  <si>
    <t>__________________________</t>
  </si>
  <si>
    <t>Установленный Территориальной программой норматив финансовых затрат областного бюджета на единицу объема медицинской помощи, не входящей в базовую программу ОМС</t>
  </si>
  <si>
    <t>Утвержденная стоимость Территориальной программы по направлениям расходования бюджетных ассигнований областного бюджета</t>
  </si>
  <si>
    <t>норматив объема медицинской помощи за счет бюджетных ассигнований (без учета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</si>
  <si>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</si>
  <si>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финансовых затрат на единицу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</si>
  <si>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за счет бюджетных ассигнований, включая средства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</si>
  <si>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за счет средств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</si>
  <si>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рублей</t>
  </si>
  <si>
    <t>тыс. рублей</t>
  </si>
  <si>
    <t>1. Скорая медицинская помощь, включая скорую специализированную медицинскую помощь, не входящая в Территориальную программу ОМС **, в том числе:</t>
  </si>
  <si>
    <t>не идентифицированным и не застрахованным в системе обязательного медицинского страхования лицам</t>
  </si>
  <si>
    <t>2. Первичная медико-санитарная помощь, предоставляемая</t>
  </si>
  <si>
    <t>2.1. В амбулаторных условиях</t>
  </si>
  <si>
    <t>2.2. В условиях дневного стационара*****, в том числе:</t>
  </si>
  <si>
    <t>3. В условиях дневного стационара (первичная медико-санитарная помощь, специализированная медицинская помощь)******, в том числе:</t>
  </si>
  <si>
    <t>4.1. В условиях дневного стационара*****, в том числе:</t>
  </si>
  <si>
    <t>4.2. В условиях круглосуточного стационара, в том числе:</t>
  </si>
  <si>
    <t>***** Субъект Российской Федерации устанавливает раздельные нормативы объема медицинской помощи и стоимости единицы объема для оказываемой в условиях дневного стационара первичной медико-санитарной помощи и специализированной медицинской помощи, включающие случаи оказания медицинской помощи по профилю «медицинская реабилитация» и случаи оказания паллиативной медицинской помощи в условиях дневного стационара, с учетом реальной потребности населения, а также общие нормативы объема медицинской помощи и стоимости единицы объема медицинской помощи в условиях дневного стационара.</t>
  </si>
  <si>
    <t>******** Указываются расходы консолидированного бюджета субъекта Российской Федерации, направляемые в виде субсидий напрямую подведомственным медицинским организациям на оплату высокотехнологичной медицинской помощи, предусмотренной в базовой программе ОМС согласно разделу I приложения № 1 к Программе, в дополнение к объемам высокотехнологичной медицинской помощи, предоставляемым в рамках Территориальной программы ОМС.</t>
  </si>
  <si>
    <t>население</t>
  </si>
  <si>
    <t>финансирование обл.бюджет
(без МБТ)</t>
  </si>
  <si>
    <t>тыс. чел.</t>
  </si>
  <si>
    <t xml:space="preserve">** Нормативы объема скорой медицинской помощи и нормативы финансовых затрат на один случай оказания медицинской помощи авиамедицинскими выездными бригадами скорой медицинской помощи при санитарно-авиационной эвакуации, осуществляемой воздушными судами, устанавливаются субъектом Российской Федерации. </t>
  </si>
  <si>
    <t>доля в структуре расходов</t>
  </si>
  <si>
    <t>2.1.2. В связи с заболеваниями – ****, в том числе:</t>
  </si>
  <si>
    <t>х – в данной ячейке значения не указываются.</t>
  </si>
  <si>
    <t>* Общий норматив финансовых затрат на единицу объема медицинской помощи (графа 7), оказываемой за счет бюджетных ассигнований консолидированного бюджета субъекта Российской Федерации, включая средства межбюджетного трансферта (далее – МБТ) в бюджет ТФОМС Кировской области на финансовое обеспечение дополнительных объемов медицинской помощи по видам и условиям ее оказания, предоставляемой по Территориальной программе ОМС сверх установленных базовой программой ОМС, рассчитывается как сумма производных норматива объема медицинской помощи (графа 5) на норматив финансовых затрат на единицу объема медицинской помощи (графа 8) и норматива объема медицинской помощи, оказываемой по Территориальной программе ОМС сверх базовой программы ОМС (графа 6), на норматив финансовых затрат на единицу объема медицинской помощи, оказываемой по Территориальной программе ОМС сверх базовой программы ОМС (графа 9), разделенная на общий норматив объема медицинской помощи (графа 4).</t>
  </si>
  <si>
    <t>********* Не включены бюджетные ассигнования федерального бюджета, направляемые в бюджет субъекта Российской Федерации в виде субвенции на софинансирование расходных обязательств субъектов Российской Федерации по предоставлению отдельным категориям граждан социальной услуги по бесплатному (с 50-процентной скидкой со стоимости) обеспечению лекарственными препаратами и медицинскими изделиями по рецептам врачей при амбулаторном лечении, а также специализированными продуктами лечебного питания для детей-инвалидов, иные МБТ на финансовое обеспечение расходов по обеспечению пациентов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</si>
  <si>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В случае осуществления бесплатного (со скидкой) зубного протезирования и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 за счет средств, предусмотренных в консолидированном бюджете субъекта Российской Федерации по кодам бюджетной классификации Российской Федерации 09 «Здравоохранение» и 10 «Социальная политика» (приказ Министерства финансов Российской Федерации от 24.05.2022 № 82н) не исполнительному органу субъекта Российской Федерации в сфере охраны здоровья, а иным исполнительным органам субъекта Российской Федерации, бюджетные ассигнования на указанные цели не включаются в стоимость Территориальной программы и соответствующий подушевой норматив ее финансового обеспечения, а отражаются в пояснительной записке к Территориальной программе и сопровождаются выпиской из закона о бюджете субъекта Российской Федерации с указанием размера бюджетных ассигнований, предусмотренных на вышеуказанные цели, и наименования исполнительного органа субъекта Российской Федерации, которому они предусмотрены. </t>
  </si>
  <si>
    <t>****** Субъект Российской Федерации с учетом реальной потребности вправе устанавливать отдельные нормативы объема  и стоимости единицы объема для оказываемой в условиях дневного стационара паллиативной медицинской помощи (пункт 5.3), при этом объемы паллиативной медицинской помощи, оказанной в дневном стационаре, учитываются в случаях лечения в условиях дневного стационара (пункты 2.2, 3, 4.1).</t>
  </si>
  <si>
    <t>*** Включает посещения, связанные с профилактическими мероприятиями,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 а также в образовательных организациях высшего образования в целях раннего (своевременного) выявления незаконного потребления наркотических средств и психотропных веществ, а также посещения по паллиативной медицинской помощи, в том числе посещения на дому выездными патронажными бригадами, для которых устанавливаются отдельные нормативы (пункт 5.1), при этом объемы паллиативной медицинской помощи, оказанной в амбулаторных условиях и на дому, учитываются в посещениях с профилактической и иными целями (пункт 2.1.1).</t>
  </si>
  <si>
    <t>общий норматив объема медицинской помощи, оказываемой за счет бюджетных ассигнований, включая средства МБТ в бюджет ТФОМС Кировской области, в том числе:</t>
  </si>
  <si>
    <t>общий норматив финансовых затрат на единицу объема медицинской помощи, оказываемой за счет бюджетных ассигнований, включая средства МБТ в бюджет ТФОМС Кировской области*, в том числе:</t>
  </si>
  <si>
    <t>норматив финансовых затрат на единицу объема медицинской помощи за счет бюджетных ассигнований (без учета средств МБТ в бюджет ТФОМС Кировской области на предоставление медицинской помощи сверх базовой программы ОМС)</t>
  </si>
  <si>
    <t>******* Отражаются расходы подведомственных медицинских организаций на оказание медицинских и иных услуг (работ), не оплачиваемых по Территориальной программе ОМС, в том числе в центрах профилактики и борьбы со СПИДом, врачебно-физкультурных диспансерах, центрах охраны здоровья семьи и репродукции, медико-генетических центрах (консультациях) и соответствующих структурных подразделениях медицинских организаций, центрах охраны репродуктивного здоровья подростков, центрах медицинской профилактики, центрах профессиональной патологии и в соответствующих структурных подразделениях медицинских организаций, бюро судебно-медицинской экспертизы, патолого-анатомических бюро и патолого-анатомических отделениях медицинских организаций (за исключением диагностических исследований, проводимых по заболеваниям, указанным в разделе III Программы, финансовое обеспечение которых осуществляется за счет средств обязательного медицинского страхования в рамках базовой программы ОМС), медицинских информационно-аналитических центрах, бюро медицинской статистики, на станциях переливания крови (в центрах крови) и отделениях переливания крови (отделениях трансфузиологии) медицинских организаций, в домах ребенка, включая специализированные, в молочных кухнях и прочих медицинских организациях, входящих в номенклатуру медицинских организаций, утверждаемую Министерством здравоохранения Российской Федерации (за исключением первичной медико-санитарной помощи, включенной в базовую программу ОМС).</t>
  </si>
  <si>
    <t xml:space="preserve">Подушевой норматив финансирования Территориальной программы в разрезе направлений расходования бюджетных ассигнований областного бюджета </t>
  </si>
  <si>
    <t>14.1</t>
  </si>
  <si>
    <t>14.2</t>
  </si>
  <si>
    <t>14.5</t>
  </si>
  <si>
    <t>16.2</t>
  </si>
  <si>
    <t>16.2.1</t>
  </si>
  <si>
    <t>17.1</t>
  </si>
  <si>
    <t>21.1</t>
  </si>
  <si>
    <t>21.2</t>
  </si>
  <si>
    <t>24</t>
  </si>
  <si>
    <t>5. Медицинская реабилитация</t>
  </si>
  <si>
    <t>5.1 в амбулаторных условиях</t>
  </si>
  <si>
    <t>5.2 в условиях дневных стационаров</t>
  </si>
  <si>
    <t>5.3 в условиях круглосуточного стационара</t>
  </si>
  <si>
    <t>комплексных посещений</t>
  </si>
  <si>
    <t>случай госпитализации</t>
  </si>
  <si>
    <t>6. Паллиативная медицинская помощь:</t>
  </si>
  <si>
    <t>6.1. Первичная медицинская помощь, в том числе доврачебная и врачебная медицинская помощь (включая ветеранов боевых действий)***, – всего, в том числе:</t>
  </si>
  <si>
    <t>6.2. Паллиативная медицинская помощь в стационарных условиях, включая койки паллиативной медицинской помощи и койки сестринского ухода, в том числе ветеранам боевых действий</t>
  </si>
  <si>
    <t>6.3 Паллиативная медицинская помощь в условиях дневного стационара******</t>
  </si>
  <si>
    <t>7. Медицинские и иные государственные и муниципальные услуги (работы), оказываемые (выполняемые) в медицинских организациях, подведомственных исполнительному органу субъекта Российской Федерации и органам местного самоуправления соответственно, входящих в номенклатуру медицинских организаций, утверждаемую Министерством здравоохранения Российской Федерации (далее – подведомственные медицинские организации)*******, за исключением медицинской помощи, оказываемой за счет средств обязательного медицинского страхования</t>
  </si>
  <si>
    <t>8. Высокотехнологичная медицинская помощь, оказываемая в подведомственных медицинских организациях, в том числе:</t>
  </si>
  <si>
    <t>9. Расходы на содержание и обеспечение деятельности подведомственных медицинских организаций, из них на:</t>
  </si>
  <si>
    <t>9.2. Приобретение, обслуживание, ремонт медицинского оборудования, за исключением расходов подведомственных медицинских организаций, осуществляемых за счет средств обязательного медицинского страхования, предусмотренных на эти цели в структуре тарифов ОМС</t>
  </si>
  <si>
    <t>10. Обеспечение при амбулаторном лечении (бесплатно или с 50-процентной скидкой) лекарственными препаратами, медицинскими изделиями, продуктами лечебного (энтерального) питания*********</t>
  </si>
  <si>
    <t>11. Бесплатное (со скидкой) зубное протезирование**********</t>
  </si>
  <si>
    <t>12. Осуществление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t>
  </si>
  <si>
    <t>Приложение № 8
к Территориальной программе</t>
  </si>
  <si>
    <t xml:space="preserve">         УТВЕРЖДЕННАЯ СТОИМОСТЬ                                                                                                                                                                                                                                                                                                                                                                                                                              Территориальной программы государственных гарантий бесплатного оказания гражданам медицинской помощи по видам и условиям ее оказания за счет бюджетных ассигнований областного бюджета (далее – бюджетные ассигнования) на 2028 год</t>
  </si>
  <si>
    <t>9.1. Финансовое обеспечение расходов, не включенных в структуру тарифов на оплату медицинской помощи (далее – тарифы ОМС), предусмотренных в Территориальной программе ОМС</t>
  </si>
  <si>
    <t>8.1. Не включенная в базовую программу ОМС и предусмотренная разделом II приложения № 1 к Программе государственных гарантий бесплатного оказания гражданам медицинской помощи на 2026 год и на плановый период 2027 и 2028 годов (далее – Программа), утвержденной постановлением Правительства Российской Федерации от 29.12.2025 № 2188 «О Программе государственных гарантий бесплатного оказания гражданам медицинской помощи на 2026 год и на плановый период 2027 и 2028 годов»  (далее – постановление Правительства РФ от 29.12.2025 № 2188)</t>
  </si>
  <si>
    <t>8.2. Дополнительные объемы высокотехнологичной медицинской помощи, включенной в базовую программу ОМС в соответствии с разделом I приложения № 1 к Программе, утвержденной постановлением Правительства РФ от 29.12.2025 № 2188********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</si>
</sst>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000000"/>
    <numFmt numFmtId="165" formatCode="#,##0.0"/>
    <numFmt numFmtId="166" formatCode="#,##0.000000"/>
    <numFmt numFmtId="167" formatCode="#,##0.000"/>
    <numFmt numFmtId="168" formatCode="0.0"/>
    <numFmt numFmtId="169" formatCode="0.000"/>
    <numFmt numFmtId="170" formatCode="0.000000"/>
    <numFmt numFmtId="171" formatCode="0.0000"/>
    <numFmt numFmtId="172" formatCode="0.0%"/>
    <numFmt numFmtId="173" formatCode="#,##0.0000"/>
    <numFmt numFmtId="174" formatCode="0.00000"/>
  </numFmts>
  <fonts count="8" x14ac:knownFonts="1">
    <font>
      <sz val="11"/>
      <color rgb="FF000000"/>
      <name val="Calibri"/>
      <family val="2"/>
      <charset val="204"/>
      <scheme val="minor"/>
    </font>
    <font>
      <sz val="9"/>
      <name val="Times New Roman"/>
      <family val="1"/>
      <charset val="204"/>
    </font>
    <font>
      <sz val="9"/>
      <name val="Calibri"/>
      <family val="2"/>
      <charset val="204"/>
      <scheme val="minor"/>
    </font>
    <font>
      <u/>
      <sz val="11"/>
      <color rgb="FF0066CC"/>
      <name val="Calibri"/>
      <family val="2"/>
      <charset val="204"/>
      <scheme val="minor"/>
    </font>
    <font>
      <sz val="9"/>
      <color rgb="FFFF0000"/>
      <name val="Times New Roman"/>
      <family val="1"/>
      <charset val="204"/>
    </font>
    <font>
      <sz val="12"/>
      <name val="Times New Roman"/>
      <family val="1"/>
      <charset val="204"/>
    </font>
    <font>
      <sz val="16"/>
      <name val="Times New Roman"/>
      <family val="1"/>
      <charset val="204"/>
    </font>
    <font>
      <b/>
      <sz val="16"/>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9" fontId="1"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1" fillId="0" borderId="1" xfId="1" applyFont="1" applyBorder="1" applyAlignment="1">
      <alignment horizontal="left" vertical="top" wrapText="1"/>
    </xf>
    <xf numFmtId="164" fontId="1" fillId="0" borderId="1"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172" fontId="1" fillId="0" borderId="1" xfId="0" applyNumberFormat="1" applyFont="1" applyFill="1" applyBorder="1" applyAlignment="1">
      <alignment horizontal="center" vertical="top" wrapText="1"/>
    </xf>
    <xf numFmtId="166"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73" fontId="1" fillId="0" borderId="1" xfId="0" applyNumberFormat="1" applyFont="1" applyFill="1" applyBorder="1" applyAlignment="1">
      <alignment horizontal="center" vertical="top" wrapText="1"/>
    </xf>
    <xf numFmtId="167" fontId="1" fillId="0" borderId="1" xfId="0" applyNumberFormat="1" applyFont="1" applyFill="1" applyBorder="1" applyAlignment="1">
      <alignment horizontal="center" vertical="top" wrapText="1"/>
    </xf>
    <xf numFmtId="168"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169" fontId="1" fillId="0" borderId="1" xfId="0" applyNumberFormat="1" applyFont="1" applyBorder="1" applyAlignment="1">
      <alignment horizontal="center" vertical="top" wrapText="1"/>
    </xf>
    <xf numFmtId="174" fontId="1" fillId="0" borderId="1" xfId="0" applyNumberFormat="1" applyFont="1" applyBorder="1" applyAlignment="1">
      <alignment horizontal="center" vertical="top" wrapText="1"/>
    </xf>
    <xf numFmtId="167" fontId="1" fillId="0" borderId="1" xfId="0" applyNumberFormat="1" applyFont="1" applyBorder="1" applyAlignment="1">
      <alignment horizontal="center" vertical="top" wrapText="1"/>
    </xf>
    <xf numFmtId="170" fontId="1" fillId="0" borderId="1" xfId="0" applyNumberFormat="1" applyFont="1" applyBorder="1" applyAlignment="1">
      <alignment horizontal="center" vertical="top" wrapText="1"/>
    </xf>
    <xf numFmtId="171" fontId="1" fillId="0" borderId="1" xfId="0" applyNumberFormat="1" applyFont="1" applyBorder="1" applyAlignment="1">
      <alignment horizontal="center" vertical="top" wrapText="1"/>
    </xf>
    <xf numFmtId="166" fontId="1" fillId="0" borderId="1" xfId="0" applyNumberFormat="1" applyFont="1" applyBorder="1" applyAlignment="1">
      <alignment horizontal="center" vertical="top" wrapText="1"/>
    </xf>
    <xf numFmtId="168" fontId="1" fillId="0" borderId="1" xfId="0" applyNumberFormat="1" applyFont="1" applyBorder="1" applyAlignment="1">
      <alignment horizontal="center" vertical="top" wrapText="1"/>
    </xf>
    <xf numFmtId="172" fontId="1" fillId="0" borderId="1" xfId="0" applyNumberFormat="1" applyFont="1" applyBorder="1" applyAlignment="1">
      <alignment horizontal="center" vertical="top" wrapText="1"/>
    </xf>
    <xf numFmtId="0" fontId="5" fillId="0" borderId="0" xfId="0" applyFont="1" applyBorder="1" applyAlignment="1">
      <alignment horizontal="left" vertical="center" wrapText="1"/>
    </xf>
    <xf numFmtId="0" fontId="5" fillId="0" borderId="0" xfId="1" applyFont="1" applyBorder="1" applyAlignment="1">
      <alignment horizontal="left" vertical="center" wrapText="1"/>
    </xf>
    <xf numFmtId="0" fontId="6" fillId="0" borderId="0" xfId="0" applyFont="1" applyAlignment="1">
      <alignment horizontal="left" vertical="top" wrapText="1"/>
    </xf>
    <xf numFmtId="0" fontId="1" fillId="0" borderId="0" xfId="0" applyFont="1" applyAlignment="1">
      <alignment horizontal="center" vertical="center"/>
    </xf>
    <xf numFmtId="0" fontId="7" fillId="0" borderId="2" xfId="0" applyFont="1" applyBorder="1" applyAlignment="1">
      <alignment horizontal="center"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4"/>
  <sheetViews>
    <sheetView tabSelected="1" view="pageLayout" zoomScale="75" zoomScaleNormal="90" zoomScaleSheetLayoutView="100" zoomScalePageLayoutView="75" workbookViewId="0">
      <selection activeCell="L1" sqref="L1:O1"/>
    </sheetView>
  </sheetViews>
  <sheetFormatPr defaultColWidth="9" defaultRowHeight="12" x14ac:dyDescent="0.25"/>
  <cols>
    <col min="1" max="1" width="41.42578125" style="2" customWidth="1"/>
    <col min="2" max="2" width="5.5703125" style="5" customWidth="1"/>
    <col min="3" max="3" width="13.42578125" style="2" customWidth="1"/>
    <col min="4" max="4" width="14" style="2" customWidth="1"/>
    <col min="5" max="5" width="16.28515625" style="2" customWidth="1"/>
    <col min="6" max="8" width="15.42578125" style="2" customWidth="1"/>
    <col min="9" max="9" width="14" style="2" customWidth="1"/>
    <col min="10" max="10" width="15" style="2" customWidth="1"/>
    <col min="11" max="11" width="13.42578125" style="2" customWidth="1"/>
    <col min="12" max="12" width="14.28515625" style="2" customWidth="1"/>
    <col min="13" max="13" width="8.42578125" style="2" customWidth="1"/>
    <col min="14" max="14" width="14.140625" style="2" customWidth="1"/>
    <col min="15" max="15" width="8.28515625" style="2" customWidth="1"/>
    <col min="16" max="16" width="14.42578125" style="3" hidden="1" customWidth="1"/>
    <col min="17" max="17" width="13.5703125" style="3" hidden="1" customWidth="1"/>
    <col min="18" max="16384" width="9" style="3"/>
  </cols>
  <sheetData>
    <row r="1" spans="1:17" ht="67.5" customHeight="1" x14ac:dyDescent="0.25">
      <c r="A1" s="1"/>
      <c r="B1" s="2"/>
      <c r="L1" s="37" t="s">
        <v>121</v>
      </c>
      <c r="M1" s="37"/>
      <c r="N1" s="37"/>
      <c r="O1" s="37"/>
    </row>
    <row r="2" spans="1:17" ht="73.5" customHeight="1" x14ac:dyDescent="0.25">
      <c r="A2" s="39" t="s">
        <v>122</v>
      </c>
      <c r="B2" s="39"/>
      <c r="C2" s="39"/>
      <c r="D2" s="39"/>
      <c r="E2" s="39"/>
      <c r="F2" s="39"/>
      <c r="G2" s="39"/>
      <c r="H2" s="39"/>
      <c r="I2" s="39"/>
      <c r="J2" s="39"/>
      <c r="K2" s="39"/>
      <c r="L2" s="39"/>
      <c r="M2" s="39"/>
      <c r="N2" s="39"/>
      <c r="O2" s="39"/>
    </row>
    <row r="3" spans="1:17" ht="65.25" customHeight="1" x14ac:dyDescent="0.25">
      <c r="A3" s="40" t="s">
        <v>0</v>
      </c>
      <c r="B3" s="41" t="s">
        <v>1</v>
      </c>
      <c r="C3" s="40" t="s">
        <v>2</v>
      </c>
      <c r="D3" s="40" t="s">
        <v>55</v>
      </c>
      <c r="E3" s="40"/>
      <c r="F3" s="40"/>
      <c r="G3" s="40" t="s">
        <v>59</v>
      </c>
      <c r="H3" s="40"/>
      <c r="I3" s="40"/>
      <c r="J3" s="40" t="s">
        <v>94</v>
      </c>
      <c r="K3" s="40"/>
      <c r="L3" s="40" t="s">
        <v>60</v>
      </c>
      <c r="M3" s="40"/>
      <c r="N3" s="40"/>
      <c r="O3" s="40"/>
    </row>
    <row r="4" spans="1:17" ht="214.5" customHeight="1" x14ac:dyDescent="0.25">
      <c r="A4" s="40"/>
      <c r="B4" s="41"/>
      <c r="C4" s="40"/>
      <c r="D4" s="11" t="s">
        <v>90</v>
      </c>
      <c r="E4" s="11" t="s">
        <v>61</v>
      </c>
      <c r="F4" s="11" t="s">
        <v>62</v>
      </c>
      <c r="G4" s="11" t="s">
        <v>91</v>
      </c>
      <c r="H4" s="11" t="s">
        <v>92</v>
      </c>
      <c r="I4" s="11" t="s">
        <v>63</v>
      </c>
      <c r="J4" s="11" t="s">
        <v>64</v>
      </c>
      <c r="K4" s="11" t="s">
        <v>65</v>
      </c>
      <c r="L4" s="11" t="s">
        <v>64</v>
      </c>
      <c r="M4" s="11" t="s">
        <v>82</v>
      </c>
      <c r="N4" s="11" t="s">
        <v>65</v>
      </c>
      <c r="O4" s="11" t="s">
        <v>82</v>
      </c>
      <c r="P4" s="6" t="s">
        <v>78</v>
      </c>
      <c r="Q4" s="7" t="s">
        <v>79</v>
      </c>
    </row>
    <row r="5" spans="1:17" x14ac:dyDescent="0.25">
      <c r="A5" s="11"/>
      <c r="B5" s="12"/>
      <c r="C5" s="11"/>
      <c r="D5" s="11"/>
      <c r="E5" s="11"/>
      <c r="F5" s="11"/>
      <c r="G5" s="11" t="s">
        <v>66</v>
      </c>
      <c r="H5" s="11" t="s">
        <v>66</v>
      </c>
      <c r="I5" s="11" t="s">
        <v>66</v>
      </c>
      <c r="J5" s="11" t="s">
        <v>66</v>
      </c>
      <c r="K5" s="11" t="s">
        <v>66</v>
      </c>
      <c r="L5" s="11" t="s">
        <v>67</v>
      </c>
      <c r="M5" s="11" t="s">
        <v>3</v>
      </c>
      <c r="N5" s="11" t="s">
        <v>67</v>
      </c>
      <c r="O5" s="11" t="s">
        <v>3</v>
      </c>
      <c r="P5" s="6" t="s">
        <v>80</v>
      </c>
      <c r="Q5" s="6" t="s">
        <v>67</v>
      </c>
    </row>
    <row r="6" spans="1:17" s="4" customFormat="1" ht="14.25" customHeight="1" x14ac:dyDescent="0.25">
      <c r="A6" s="11">
        <v>1</v>
      </c>
      <c r="B6" s="12" t="s">
        <v>4</v>
      </c>
      <c r="C6" s="11">
        <v>3</v>
      </c>
      <c r="D6" s="11" t="s">
        <v>5</v>
      </c>
      <c r="E6" s="11">
        <v>5</v>
      </c>
      <c r="F6" s="11">
        <v>6</v>
      </c>
      <c r="G6" s="11" t="s">
        <v>6</v>
      </c>
      <c r="H6" s="11">
        <v>8</v>
      </c>
      <c r="I6" s="11">
        <v>9</v>
      </c>
      <c r="J6" s="11">
        <v>10</v>
      </c>
      <c r="K6" s="11">
        <v>11</v>
      </c>
      <c r="L6" s="11">
        <v>12</v>
      </c>
      <c r="M6" s="11">
        <v>13</v>
      </c>
      <c r="N6" s="11">
        <v>14</v>
      </c>
      <c r="O6" s="11">
        <v>15</v>
      </c>
      <c r="P6" s="8">
        <v>1090.8</v>
      </c>
      <c r="Q6" s="8">
        <f>Q9+Q14+Q16+Q20+Q25+Q28+Q29+Q30+Q34+Q36+Q40+Q42+Q48+Q49+Q50</f>
        <v>5931924.5999999996</v>
      </c>
    </row>
    <row r="7" spans="1:17" ht="48" x14ac:dyDescent="0.25">
      <c r="A7" s="13" t="s">
        <v>7</v>
      </c>
      <c r="B7" s="12" t="s">
        <v>8</v>
      </c>
      <c r="C7" s="11"/>
      <c r="D7" s="11" t="s">
        <v>49</v>
      </c>
      <c r="E7" s="11" t="s">
        <v>49</v>
      </c>
      <c r="F7" s="14" t="s">
        <v>49</v>
      </c>
      <c r="G7" s="14" t="s">
        <v>49</v>
      </c>
      <c r="H7" s="14" t="s">
        <v>49</v>
      </c>
      <c r="I7" s="15" t="s">
        <v>49</v>
      </c>
      <c r="J7" s="16">
        <f>J9+J14+J16+J20+J25+J28+J29+J30+J32+J36+J40+J42+J45+J46+J47</f>
        <v>5564.4913641364137</v>
      </c>
      <c r="K7" s="16">
        <f>K9+K14+K16+K20+K25+K28+K29+K30+K32+K36+K40+J45</f>
        <v>126.35</v>
      </c>
      <c r="L7" s="15">
        <f>L9+L14+L16+L20+L25+L28+L29+L30+L32+L36+L39+L47</f>
        <v>6086676</v>
      </c>
      <c r="M7" s="17">
        <f>M9+M14+M16+M20+M25+M28+M29+M30+M32+M36+M39+M47</f>
        <v>0.99981503204704825</v>
      </c>
      <c r="N7" s="16">
        <f>N9+N14+N16+N20+N25+N28+N29+N30+N32+N36+N40+L45</f>
        <v>154751.4</v>
      </c>
      <c r="O7" s="17">
        <f>O9+O14+O16+O20+O25+O32+O36+O40+M45</f>
        <v>1</v>
      </c>
      <c r="Q7" s="8"/>
    </row>
    <row r="8" spans="1:17" ht="12.95" customHeight="1" x14ac:dyDescent="0.25">
      <c r="A8" s="13" t="s">
        <v>10</v>
      </c>
      <c r="B8" s="12"/>
      <c r="C8" s="11"/>
      <c r="D8" s="11"/>
      <c r="E8" s="11"/>
      <c r="F8" s="14"/>
      <c r="G8" s="14"/>
      <c r="H8" s="14"/>
      <c r="I8" s="15"/>
      <c r="J8" s="15"/>
      <c r="K8" s="15"/>
      <c r="L8" s="15"/>
      <c r="M8" s="17"/>
      <c r="N8" s="15"/>
      <c r="O8" s="17"/>
      <c r="Q8" s="8"/>
    </row>
    <row r="9" spans="1:17" ht="50.25" customHeight="1" x14ac:dyDescent="0.25">
      <c r="A9" s="13" t="s">
        <v>68</v>
      </c>
      <c r="B9" s="12" t="s">
        <v>4</v>
      </c>
      <c r="C9" s="11" t="s">
        <v>48</v>
      </c>
      <c r="D9" s="18">
        <f>E9+F9</f>
        <v>1.3082E-2</v>
      </c>
      <c r="E9" s="19">
        <v>8.9999999999999993E-3</v>
      </c>
      <c r="F9" s="18">
        <v>4.0819999999999997E-3</v>
      </c>
      <c r="G9" s="20">
        <f>(E9*H9+F9*I9)/D9</f>
        <v>4495.5752056260517</v>
      </c>
      <c r="H9" s="20">
        <v>859.4</v>
      </c>
      <c r="I9" s="20">
        <v>12512.62</v>
      </c>
      <c r="J9" s="20">
        <f>J10+J11+K9</f>
        <v>58.572390905757238</v>
      </c>
      <c r="K9" s="20">
        <v>51.08</v>
      </c>
      <c r="L9" s="21">
        <f>L10+L11+N9</f>
        <v>70735.78</v>
      </c>
      <c r="M9" s="17">
        <f>L9/L7</f>
        <v>1.1621413724009624E-2</v>
      </c>
      <c r="N9" s="20">
        <v>62563.08</v>
      </c>
      <c r="O9" s="17">
        <f>N9/N7</f>
        <v>0.40428118905547866</v>
      </c>
      <c r="Q9" s="8">
        <v>8172.7</v>
      </c>
    </row>
    <row r="10" spans="1:17" ht="39" customHeight="1" x14ac:dyDescent="0.25">
      <c r="A10" s="13" t="s">
        <v>69</v>
      </c>
      <c r="B10" s="12" t="s">
        <v>11</v>
      </c>
      <c r="C10" s="11" t="s">
        <v>48</v>
      </c>
      <c r="D10" s="19">
        <f>E10</f>
        <v>8.0000000000000002E-3</v>
      </c>
      <c r="E10" s="19">
        <v>8.0000000000000002E-3</v>
      </c>
      <c r="F10" s="22" t="s">
        <v>49</v>
      </c>
      <c r="G10" s="20">
        <f>(E10*H10)/D10</f>
        <v>404.55</v>
      </c>
      <c r="H10" s="20">
        <v>404.55</v>
      </c>
      <c r="I10" s="21" t="s">
        <v>49</v>
      </c>
      <c r="J10" s="20">
        <f>Q10/P6</f>
        <v>3.3021635496883022</v>
      </c>
      <c r="K10" s="21" t="s">
        <v>49</v>
      </c>
      <c r="L10" s="21">
        <f>Q10</f>
        <v>3602</v>
      </c>
      <c r="M10" s="17">
        <f>L10/L7</f>
        <v>5.9178441566464196E-4</v>
      </c>
      <c r="N10" s="21" t="s">
        <v>49</v>
      </c>
      <c r="O10" s="17" t="s">
        <v>49</v>
      </c>
      <c r="Q10" s="8">
        <v>3602</v>
      </c>
    </row>
    <row r="11" spans="1:17" ht="26.45" customHeight="1" x14ac:dyDescent="0.25">
      <c r="A11" s="13" t="s">
        <v>12</v>
      </c>
      <c r="B11" s="12" t="s">
        <v>13</v>
      </c>
      <c r="C11" s="11" t="s">
        <v>48</v>
      </c>
      <c r="D11" s="23">
        <f>E11+F11</f>
        <v>5.9999999999999995E-4</v>
      </c>
      <c r="E11" s="19">
        <v>5.9999999999999995E-4</v>
      </c>
      <c r="F11" s="21">
        <v>0</v>
      </c>
      <c r="G11" s="20">
        <f>(E11*H11+F11*I11)/D11</f>
        <v>7542.4000000000005</v>
      </c>
      <c r="H11" s="20">
        <v>7542.4</v>
      </c>
      <c r="I11" s="21">
        <v>0</v>
      </c>
      <c r="J11" s="20">
        <f>Q11/P6</f>
        <v>4.1902273560689398</v>
      </c>
      <c r="K11" s="21">
        <v>0</v>
      </c>
      <c r="L11" s="20">
        <f>Q11</f>
        <v>4570.7</v>
      </c>
      <c r="M11" s="17">
        <f>L11/L7</f>
        <v>7.5093532167639612E-4</v>
      </c>
      <c r="N11" s="21">
        <v>0</v>
      </c>
      <c r="O11" s="17">
        <f>N11/N7</f>
        <v>0</v>
      </c>
      <c r="Q11" s="8">
        <v>4570.7</v>
      </c>
    </row>
    <row r="12" spans="1:17" ht="24" customHeight="1" x14ac:dyDescent="0.25">
      <c r="A12" s="13" t="s">
        <v>70</v>
      </c>
      <c r="B12" s="12" t="s">
        <v>14</v>
      </c>
      <c r="C12" s="11"/>
      <c r="D12" s="19"/>
      <c r="E12" s="19"/>
      <c r="F12" s="22"/>
      <c r="G12" s="22"/>
      <c r="H12" s="22"/>
      <c r="I12" s="21"/>
      <c r="J12" s="21"/>
      <c r="K12" s="21"/>
      <c r="L12" s="21"/>
      <c r="M12" s="17"/>
      <c r="N12" s="21"/>
      <c r="O12" s="17"/>
      <c r="Q12" s="8"/>
    </row>
    <row r="13" spans="1:17" x14ac:dyDescent="0.25">
      <c r="A13" s="13" t="s">
        <v>71</v>
      </c>
      <c r="B13" s="12" t="s">
        <v>15</v>
      </c>
      <c r="C13" s="11"/>
      <c r="D13" s="19"/>
      <c r="E13" s="19"/>
      <c r="F13" s="22"/>
      <c r="G13" s="22"/>
      <c r="H13" s="22"/>
      <c r="I13" s="21"/>
      <c r="J13" s="21"/>
      <c r="K13" s="21"/>
      <c r="L13" s="21"/>
      <c r="M13" s="17"/>
      <c r="N13" s="21"/>
      <c r="O13" s="17"/>
      <c r="Q13" s="8"/>
    </row>
    <row r="14" spans="1:17" ht="24" x14ac:dyDescent="0.25">
      <c r="A14" s="13" t="s">
        <v>57</v>
      </c>
      <c r="B14" s="12" t="s">
        <v>16</v>
      </c>
      <c r="C14" s="11" t="s">
        <v>50</v>
      </c>
      <c r="D14" s="18">
        <f>E14+F14</f>
        <v>0.35786200000000001</v>
      </c>
      <c r="E14" s="19">
        <v>0.24</v>
      </c>
      <c r="F14" s="18">
        <v>0.11786199999999999</v>
      </c>
      <c r="G14" s="20">
        <f>(E14*H14+F14*I14)/D14</f>
        <v>606.97477480145983</v>
      </c>
      <c r="H14" s="20">
        <v>772.2</v>
      </c>
      <c r="I14" s="20">
        <v>270.52999999999997</v>
      </c>
      <c r="J14" s="20">
        <f>(Q14/P6)+K14</f>
        <v>215.59177851118443</v>
      </c>
      <c r="K14" s="20">
        <v>31.89</v>
      </c>
      <c r="L14" s="20">
        <f>Q14+N14</f>
        <v>239435.47</v>
      </c>
      <c r="M14" s="17">
        <f>L14/L7</f>
        <v>3.9337640117528848E-2</v>
      </c>
      <c r="N14" s="20">
        <v>39053.57</v>
      </c>
      <c r="O14" s="17">
        <f>N14/N7</f>
        <v>0.25236327425793886</v>
      </c>
      <c r="Q14" s="8">
        <v>200381.9</v>
      </c>
    </row>
    <row r="15" spans="1:17" ht="37.5" customHeight="1" x14ac:dyDescent="0.25">
      <c r="A15" s="13" t="s">
        <v>69</v>
      </c>
      <c r="B15" s="12" t="s">
        <v>17</v>
      </c>
      <c r="C15" s="11" t="s">
        <v>50</v>
      </c>
      <c r="D15" s="19"/>
      <c r="E15" s="19"/>
      <c r="F15" s="22" t="s">
        <v>49</v>
      </c>
      <c r="G15" s="22"/>
      <c r="H15" s="22"/>
      <c r="I15" s="21" t="s">
        <v>49</v>
      </c>
      <c r="J15" s="21"/>
      <c r="K15" s="21" t="s">
        <v>49</v>
      </c>
      <c r="L15" s="21"/>
      <c r="M15" s="17"/>
      <c r="N15" s="21" t="s">
        <v>49</v>
      </c>
      <c r="O15" s="17" t="s">
        <v>49</v>
      </c>
      <c r="Q15" s="8"/>
    </row>
    <row r="16" spans="1:17" ht="13.7" customHeight="1" x14ac:dyDescent="0.25">
      <c r="A16" s="13" t="s">
        <v>83</v>
      </c>
      <c r="B16" s="12" t="s">
        <v>18</v>
      </c>
      <c r="C16" s="11" t="s">
        <v>51</v>
      </c>
      <c r="D16" s="18">
        <f>E16+F16</f>
        <v>5.7941000000000006E-2</v>
      </c>
      <c r="E16" s="19">
        <v>0.05</v>
      </c>
      <c r="F16" s="18">
        <v>7.9410000000000001E-3</v>
      </c>
      <c r="G16" s="20">
        <f>(E16*H16+F16*I16)/D16</f>
        <v>2200.5869260109421</v>
      </c>
      <c r="H16" s="20">
        <v>2429.4</v>
      </c>
      <c r="I16" s="20">
        <v>759.88</v>
      </c>
      <c r="J16" s="20">
        <f>(Q16/P6)+K16</f>
        <v>131.08793912724607</v>
      </c>
      <c r="K16" s="20">
        <v>6.03</v>
      </c>
      <c r="L16" s="20">
        <f>Q16+N16</f>
        <v>143803.80000000002</v>
      </c>
      <c r="M16" s="17">
        <f>L16/L7</f>
        <v>2.3625998821031384E-2</v>
      </c>
      <c r="N16" s="20">
        <v>7390.6</v>
      </c>
      <c r="O16" s="17">
        <f>N16/N7</f>
        <v>4.7757887812323513E-2</v>
      </c>
      <c r="Q16" s="8">
        <v>136413.20000000001</v>
      </c>
    </row>
    <row r="17" spans="1:17" ht="38.25" customHeight="1" x14ac:dyDescent="0.25">
      <c r="A17" s="13" t="s">
        <v>69</v>
      </c>
      <c r="B17" s="12" t="s">
        <v>19</v>
      </c>
      <c r="C17" s="11" t="s">
        <v>51</v>
      </c>
      <c r="D17" s="19"/>
      <c r="E17" s="19"/>
      <c r="F17" s="22" t="s">
        <v>49</v>
      </c>
      <c r="G17" s="22"/>
      <c r="H17" s="22"/>
      <c r="I17" s="21" t="s">
        <v>49</v>
      </c>
      <c r="J17" s="21"/>
      <c r="K17" s="21" t="s">
        <v>49</v>
      </c>
      <c r="L17" s="21"/>
      <c r="M17" s="17"/>
      <c r="N17" s="21" t="s">
        <v>49</v>
      </c>
      <c r="O17" s="17" t="s">
        <v>49</v>
      </c>
      <c r="Q17" s="8"/>
    </row>
    <row r="18" spans="1:17" ht="24" x14ac:dyDescent="0.25">
      <c r="A18" s="13" t="s">
        <v>72</v>
      </c>
      <c r="B18" s="12" t="s">
        <v>20</v>
      </c>
      <c r="C18" s="11" t="s">
        <v>52</v>
      </c>
      <c r="D18" s="19"/>
      <c r="E18" s="19"/>
      <c r="F18" s="22"/>
      <c r="G18" s="22"/>
      <c r="H18" s="22"/>
      <c r="I18" s="21"/>
      <c r="J18" s="21"/>
      <c r="K18" s="21"/>
      <c r="L18" s="21"/>
      <c r="M18" s="17"/>
      <c r="N18" s="21"/>
      <c r="O18" s="17"/>
      <c r="Q18" s="8"/>
    </row>
    <row r="19" spans="1:17" ht="39" customHeight="1" x14ac:dyDescent="0.25">
      <c r="A19" s="13" t="s">
        <v>69</v>
      </c>
      <c r="B19" s="12" t="s">
        <v>21</v>
      </c>
      <c r="C19" s="11" t="s">
        <v>52</v>
      </c>
      <c r="D19" s="19"/>
      <c r="E19" s="19"/>
      <c r="F19" s="22" t="s">
        <v>49</v>
      </c>
      <c r="G19" s="22"/>
      <c r="H19" s="22"/>
      <c r="I19" s="21" t="s">
        <v>49</v>
      </c>
      <c r="J19" s="21"/>
      <c r="K19" s="21" t="s">
        <v>49</v>
      </c>
      <c r="L19" s="21"/>
      <c r="M19" s="17"/>
      <c r="N19" s="21" t="s">
        <v>49</v>
      </c>
      <c r="O19" s="17" t="s">
        <v>49</v>
      </c>
      <c r="Q19" s="8"/>
    </row>
    <row r="20" spans="1:17" ht="36" x14ac:dyDescent="0.25">
      <c r="A20" s="13" t="s">
        <v>73</v>
      </c>
      <c r="B20" s="12" t="s">
        <v>22</v>
      </c>
      <c r="C20" s="11" t="s">
        <v>52</v>
      </c>
      <c r="D20" s="24">
        <f>E20+F20</f>
        <v>2E-3</v>
      </c>
      <c r="E20" s="19">
        <v>2E-3</v>
      </c>
      <c r="F20" s="21">
        <v>0</v>
      </c>
      <c r="G20" s="20">
        <f>(E20*H20+F20*I20)/D20</f>
        <v>24132.3</v>
      </c>
      <c r="H20" s="20">
        <v>24132.3</v>
      </c>
      <c r="I20" s="21">
        <v>0</v>
      </c>
      <c r="J20" s="20">
        <f>Q20/P6</f>
        <v>59.733498349834989</v>
      </c>
      <c r="K20" s="21">
        <v>0</v>
      </c>
      <c r="L20" s="20">
        <f>Q20</f>
        <v>65157.3</v>
      </c>
      <c r="M20" s="17">
        <f>L20/L7</f>
        <v>1.0704906914710098E-2</v>
      </c>
      <c r="N20" s="21">
        <v>0</v>
      </c>
      <c r="O20" s="17">
        <f>N20/N7</f>
        <v>0</v>
      </c>
      <c r="Q20" s="8">
        <v>65157.3</v>
      </c>
    </row>
    <row r="21" spans="1:17" ht="37.5" customHeight="1" x14ac:dyDescent="0.25">
      <c r="A21" s="13" t="s">
        <v>69</v>
      </c>
      <c r="B21" s="12" t="s">
        <v>23</v>
      </c>
      <c r="C21" s="11" t="s">
        <v>52</v>
      </c>
      <c r="D21" s="25"/>
      <c r="E21" s="25"/>
      <c r="F21" s="22" t="s">
        <v>49</v>
      </c>
      <c r="G21" s="21"/>
      <c r="H21" s="21"/>
      <c r="I21" s="21" t="s">
        <v>49</v>
      </c>
      <c r="J21" s="21"/>
      <c r="K21" s="21" t="s">
        <v>49</v>
      </c>
      <c r="L21" s="21"/>
      <c r="M21" s="17"/>
      <c r="N21" s="21" t="s">
        <v>49</v>
      </c>
      <c r="O21" s="17" t="s">
        <v>49</v>
      </c>
      <c r="Q21" s="8"/>
    </row>
    <row r="22" spans="1:17" ht="24" customHeight="1" x14ac:dyDescent="0.25">
      <c r="A22" s="13" t="s">
        <v>24</v>
      </c>
      <c r="B22" s="12" t="s">
        <v>25</v>
      </c>
      <c r="C22" s="11"/>
      <c r="D22" s="19"/>
      <c r="E22" s="19"/>
      <c r="F22" s="22"/>
      <c r="G22" s="22"/>
      <c r="H22" s="22"/>
      <c r="I22" s="21"/>
      <c r="J22" s="21"/>
      <c r="K22" s="21"/>
      <c r="L22" s="21"/>
      <c r="M22" s="17"/>
      <c r="N22" s="21"/>
      <c r="O22" s="17"/>
      <c r="Q22" s="8"/>
    </row>
    <row r="23" spans="1:17" ht="28.5" customHeight="1" x14ac:dyDescent="0.25">
      <c r="A23" s="13" t="s">
        <v>74</v>
      </c>
      <c r="B23" s="12" t="s">
        <v>26</v>
      </c>
      <c r="C23" s="11" t="s">
        <v>52</v>
      </c>
      <c r="D23" s="19"/>
      <c r="E23" s="19"/>
      <c r="F23" s="22"/>
      <c r="G23" s="22"/>
      <c r="H23" s="22"/>
      <c r="I23" s="21"/>
      <c r="J23" s="21"/>
      <c r="K23" s="21"/>
      <c r="L23" s="21"/>
      <c r="M23" s="17"/>
      <c r="N23" s="21"/>
      <c r="O23" s="17"/>
      <c r="Q23" s="8"/>
    </row>
    <row r="24" spans="1:17" ht="42" customHeight="1" x14ac:dyDescent="0.25">
      <c r="A24" s="13" t="s">
        <v>69</v>
      </c>
      <c r="B24" s="12" t="s">
        <v>27</v>
      </c>
      <c r="C24" s="11" t="s">
        <v>52</v>
      </c>
      <c r="D24" s="19"/>
      <c r="E24" s="19"/>
      <c r="F24" s="22" t="s">
        <v>49</v>
      </c>
      <c r="G24" s="22"/>
      <c r="H24" s="22"/>
      <c r="I24" s="21" t="s">
        <v>49</v>
      </c>
      <c r="J24" s="21"/>
      <c r="K24" s="21" t="s">
        <v>49</v>
      </c>
      <c r="L24" s="21"/>
      <c r="M24" s="17"/>
      <c r="N24" s="21" t="s">
        <v>49</v>
      </c>
      <c r="O24" s="17" t="s">
        <v>49</v>
      </c>
      <c r="Q24" s="8"/>
    </row>
    <row r="25" spans="1:17" ht="25.15" customHeight="1" x14ac:dyDescent="0.25">
      <c r="A25" s="13" t="s">
        <v>75</v>
      </c>
      <c r="B25" s="12" t="s">
        <v>28</v>
      </c>
      <c r="C25" s="11" t="s">
        <v>54</v>
      </c>
      <c r="D25" s="18">
        <f>E25+F25</f>
        <v>1.0687E-2</v>
      </c>
      <c r="E25" s="26">
        <v>0.01</v>
      </c>
      <c r="F25" s="18">
        <v>6.87E-4</v>
      </c>
      <c r="G25" s="20">
        <f>(E25*H25+F25*I25)/D25</f>
        <v>140311.87084775895</v>
      </c>
      <c r="H25" s="20">
        <v>148617.4</v>
      </c>
      <c r="I25" s="20">
        <v>19416.25</v>
      </c>
      <c r="J25" s="20">
        <f>(Q25/P6)+K25</f>
        <v>1340.5848588192152</v>
      </c>
      <c r="K25" s="20">
        <v>13.33</v>
      </c>
      <c r="L25" s="20">
        <f>Q25+N25</f>
        <v>1464098.6700000002</v>
      </c>
      <c r="M25" s="17">
        <f>L25/L7</f>
        <v>0.24054158131630468</v>
      </c>
      <c r="N25" s="20">
        <v>16329.07</v>
      </c>
      <c r="O25" s="17">
        <f>N25/N7</f>
        <v>0.10551807608848773</v>
      </c>
      <c r="Q25" s="8">
        <v>1447769.6</v>
      </c>
    </row>
    <row r="26" spans="1:17" ht="40.5" customHeight="1" x14ac:dyDescent="0.25">
      <c r="A26" s="13" t="s">
        <v>69</v>
      </c>
      <c r="B26" s="12" t="s">
        <v>29</v>
      </c>
      <c r="C26" s="11"/>
      <c r="D26" s="11"/>
      <c r="E26" s="11"/>
      <c r="F26" s="14" t="s">
        <v>49</v>
      </c>
      <c r="G26" s="14"/>
      <c r="H26" s="14"/>
      <c r="I26" s="15" t="s">
        <v>49</v>
      </c>
      <c r="J26" s="15"/>
      <c r="K26" s="15" t="s">
        <v>49</v>
      </c>
      <c r="L26" s="15"/>
      <c r="M26" s="17"/>
      <c r="N26" s="15" t="s">
        <v>49</v>
      </c>
      <c r="O26" s="17" t="s">
        <v>49</v>
      </c>
      <c r="Q26" s="8"/>
    </row>
    <row r="27" spans="1:17" ht="14.25" customHeight="1" x14ac:dyDescent="0.25">
      <c r="A27" s="13" t="s">
        <v>104</v>
      </c>
      <c r="B27" s="12" t="s">
        <v>30</v>
      </c>
      <c r="C27" s="11"/>
      <c r="D27" s="11"/>
      <c r="E27" s="11"/>
      <c r="F27" s="14"/>
      <c r="G27" s="14"/>
      <c r="H27" s="14"/>
      <c r="I27" s="15"/>
      <c r="J27" s="15"/>
      <c r="K27" s="15"/>
      <c r="L27" s="15"/>
      <c r="M27" s="17"/>
      <c r="N27" s="15"/>
      <c r="O27" s="17"/>
      <c r="Q27" s="8"/>
    </row>
    <row r="28" spans="1:17" ht="21.2" customHeight="1" x14ac:dyDescent="0.25">
      <c r="A28" s="13" t="s">
        <v>105</v>
      </c>
      <c r="B28" s="12" t="s">
        <v>95</v>
      </c>
      <c r="C28" s="11" t="s">
        <v>108</v>
      </c>
      <c r="D28" s="11"/>
      <c r="E28" s="11"/>
      <c r="F28" s="14"/>
      <c r="G28" s="14"/>
      <c r="H28" s="14"/>
      <c r="I28" s="15"/>
      <c r="J28" s="15"/>
      <c r="K28" s="15"/>
      <c r="L28" s="15"/>
      <c r="M28" s="17"/>
      <c r="N28" s="15"/>
      <c r="O28" s="17"/>
      <c r="Q28" s="8"/>
    </row>
    <row r="29" spans="1:17" ht="14.25" customHeight="1" x14ac:dyDescent="0.25">
      <c r="A29" s="13" t="s">
        <v>106</v>
      </c>
      <c r="B29" s="12" t="s">
        <v>96</v>
      </c>
      <c r="C29" s="11" t="s">
        <v>52</v>
      </c>
      <c r="D29" s="11"/>
      <c r="E29" s="11"/>
      <c r="F29" s="14"/>
      <c r="G29" s="14"/>
      <c r="H29" s="14"/>
      <c r="I29" s="15"/>
      <c r="J29" s="15"/>
      <c r="K29" s="15"/>
      <c r="L29" s="15"/>
      <c r="M29" s="17"/>
      <c r="N29" s="15"/>
      <c r="O29" s="17"/>
      <c r="Q29" s="8"/>
    </row>
    <row r="30" spans="1:17" ht="23.85" customHeight="1" x14ac:dyDescent="0.25">
      <c r="A30" s="13" t="s">
        <v>107</v>
      </c>
      <c r="B30" s="12" t="s">
        <v>97</v>
      </c>
      <c r="C30" s="11" t="s">
        <v>109</v>
      </c>
      <c r="D30" s="27">
        <f t="shared" ref="D30" si="0">E30+F30</f>
        <v>1.0000000000000001E-5</v>
      </c>
      <c r="E30" s="28">
        <v>1.0000000000000001E-5</v>
      </c>
      <c r="F30" s="29">
        <v>0</v>
      </c>
      <c r="G30" s="16">
        <f>(E30*H30+F30*I30)/D30</f>
        <v>158166.70000000001</v>
      </c>
      <c r="H30" s="16">
        <v>158166.70000000001</v>
      </c>
      <c r="I30" s="16">
        <v>0</v>
      </c>
      <c r="J30" s="16">
        <f>(Q30/P6)+K30</f>
        <v>31.900165016501649</v>
      </c>
      <c r="K30" s="15">
        <v>0</v>
      </c>
      <c r="L30" s="15">
        <f t="shared" ref="L30" si="1">Q30+N30</f>
        <v>34796.699999999997</v>
      </c>
      <c r="M30" s="17">
        <f>L30/L7</f>
        <v>5.7168641800549262E-3</v>
      </c>
      <c r="N30" s="15">
        <v>0</v>
      </c>
      <c r="O30" s="17">
        <f>N30/N7</f>
        <v>0</v>
      </c>
      <c r="Q30" s="8">
        <v>34796.699999999997</v>
      </c>
    </row>
    <row r="31" spans="1:17" x14ac:dyDescent="0.25">
      <c r="A31" s="13" t="s">
        <v>110</v>
      </c>
      <c r="B31" s="12" t="s">
        <v>31</v>
      </c>
      <c r="C31" s="11"/>
      <c r="D31" s="11"/>
      <c r="E31" s="11"/>
      <c r="F31" s="14"/>
      <c r="G31" s="14"/>
      <c r="H31" s="14"/>
      <c r="I31" s="15"/>
      <c r="J31" s="15"/>
      <c r="K31" s="15"/>
      <c r="L31" s="15"/>
      <c r="M31" s="17"/>
      <c r="N31" s="15"/>
      <c r="O31" s="17"/>
      <c r="Q31" s="8"/>
    </row>
    <row r="32" spans="1:17" ht="47.25" customHeight="1" x14ac:dyDescent="0.25">
      <c r="A32" s="13" t="s">
        <v>111</v>
      </c>
      <c r="B32" s="12" t="s">
        <v>35</v>
      </c>
      <c r="C32" s="11" t="s">
        <v>50</v>
      </c>
      <c r="D32" s="30">
        <f>E32+F32</f>
        <v>7.5570000000000003E-3</v>
      </c>
      <c r="E32" s="31">
        <f>E33+E34</f>
        <v>3.0000000000000001E-3</v>
      </c>
      <c r="F32" s="32">
        <v>4.5570000000000003E-3</v>
      </c>
      <c r="G32" s="20">
        <f>(E32*H32+F32*I32)/D32</f>
        <v>2086.4596982929734</v>
      </c>
      <c r="H32" s="16">
        <f>H33+H34</f>
        <v>3635.9</v>
      </c>
      <c r="I32" s="16">
        <v>1066.42</v>
      </c>
      <c r="J32" s="16">
        <f>J33+J34</f>
        <v>16.526299963329667</v>
      </c>
      <c r="K32" s="16">
        <v>4.8600000000000003</v>
      </c>
      <c r="L32" s="16">
        <f>L33+L34</f>
        <v>18677.310000000001</v>
      </c>
      <c r="M32" s="17">
        <f>L32/L7</f>
        <v>3.0685566309098761E-3</v>
      </c>
      <c r="N32" s="16">
        <v>5951.71</v>
      </c>
      <c r="O32" s="17">
        <f>N32/N7</f>
        <v>3.8459813610733085E-2</v>
      </c>
      <c r="Q32" s="8"/>
    </row>
    <row r="33" spans="1:17" ht="39" customHeight="1" x14ac:dyDescent="0.25">
      <c r="A33" s="13" t="s">
        <v>32</v>
      </c>
      <c r="B33" s="12" t="s">
        <v>36</v>
      </c>
      <c r="C33" s="11" t="s">
        <v>50</v>
      </c>
      <c r="D33" s="32">
        <f t="shared" ref="D33:D37" si="2">E33+F33</f>
        <v>2.8270000000000001E-3</v>
      </c>
      <c r="E33" s="33">
        <v>0</v>
      </c>
      <c r="F33" s="32">
        <v>2.8270000000000001E-3</v>
      </c>
      <c r="G33" s="16">
        <f t="shared" ref="G33:G37" si="3">(E33*H33+F33*I33)/D33</f>
        <v>417.63999999999993</v>
      </c>
      <c r="H33" s="15">
        <v>0</v>
      </c>
      <c r="I33" s="16">
        <v>417.64</v>
      </c>
      <c r="J33" s="16">
        <f>K33</f>
        <v>1.18</v>
      </c>
      <c r="K33" s="16">
        <v>1.18</v>
      </c>
      <c r="L33" s="16">
        <f>N33</f>
        <v>1445.87</v>
      </c>
      <c r="M33" s="17">
        <f>L33/L7</f>
        <v>2.3754673322516263E-4</v>
      </c>
      <c r="N33" s="16">
        <v>1445.87</v>
      </c>
      <c r="O33" s="17">
        <f>N33/N7</f>
        <v>9.3431788016134255E-3</v>
      </c>
      <c r="Q33" s="8"/>
    </row>
    <row r="34" spans="1:17" ht="29.25" customHeight="1" x14ac:dyDescent="0.25">
      <c r="A34" s="13" t="s">
        <v>33</v>
      </c>
      <c r="B34" s="12" t="s">
        <v>98</v>
      </c>
      <c r="C34" s="11" t="s">
        <v>50</v>
      </c>
      <c r="D34" s="32">
        <f t="shared" si="2"/>
        <v>4.7299999999999998E-3</v>
      </c>
      <c r="E34" s="11">
        <v>3.0000000000000001E-3</v>
      </c>
      <c r="F34" s="32">
        <v>1.73E-3</v>
      </c>
      <c r="G34" s="16">
        <f t="shared" si="3"/>
        <v>3083.7995771670194</v>
      </c>
      <c r="H34" s="16">
        <v>3635.9</v>
      </c>
      <c r="I34" s="16">
        <v>2126.4</v>
      </c>
      <c r="J34" s="16">
        <f>(Q34/P6)+K34</f>
        <v>15.346299963329667</v>
      </c>
      <c r="K34" s="16">
        <v>3.68</v>
      </c>
      <c r="L34" s="16">
        <f>Q34+N34</f>
        <v>17231.440000000002</v>
      </c>
      <c r="M34" s="17">
        <f>L34/L7</f>
        <v>2.8310098976847137E-3</v>
      </c>
      <c r="N34" s="16">
        <v>4505.84</v>
      </c>
      <c r="O34" s="17">
        <f>N34/N7</f>
        <v>2.9116634809119663E-2</v>
      </c>
      <c r="Q34" s="8">
        <v>12725.6</v>
      </c>
    </row>
    <row r="35" spans="1:17" ht="19.5" customHeight="1" x14ac:dyDescent="0.25">
      <c r="A35" s="13" t="s">
        <v>34</v>
      </c>
      <c r="B35" s="12" t="s">
        <v>99</v>
      </c>
      <c r="C35" s="11" t="s">
        <v>50</v>
      </c>
      <c r="D35" s="30">
        <f t="shared" si="2"/>
        <v>5.1099999999999995E-4</v>
      </c>
      <c r="E35" s="33">
        <v>0</v>
      </c>
      <c r="F35" s="32">
        <v>5.1099999999999995E-4</v>
      </c>
      <c r="G35" s="16">
        <f t="shared" si="3"/>
        <v>2133.1799999999998</v>
      </c>
      <c r="H35" s="15">
        <v>0</v>
      </c>
      <c r="I35" s="16">
        <v>2133.1799999999998</v>
      </c>
      <c r="J35" s="16">
        <f>K35</f>
        <v>1.0900000000000001</v>
      </c>
      <c r="K35" s="16">
        <v>1.0900000000000001</v>
      </c>
      <c r="L35" s="16">
        <f>N35</f>
        <v>1335.37</v>
      </c>
      <c r="M35" s="17">
        <f>L35/L7</f>
        <v>2.1939232513772705E-4</v>
      </c>
      <c r="N35" s="16">
        <v>1335.37</v>
      </c>
      <c r="O35" s="17">
        <f>N35/N7</f>
        <v>8.6291303342005306E-3</v>
      </c>
      <c r="Q35" s="8"/>
    </row>
    <row r="36" spans="1:17" ht="63" customHeight="1" x14ac:dyDescent="0.25">
      <c r="A36" s="13" t="s">
        <v>112</v>
      </c>
      <c r="B36" s="12" t="s">
        <v>37</v>
      </c>
      <c r="C36" s="11" t="s">
        <v>53</v>
      </c>
      <c r="D36" s="32">
        <f t="shared" si="2"/>
        <v>2.1311E-2</v>
      </c>
      <c r="E36" s="27">
        <v>1.4E-2</v>
      </c>
      <c r="F36" s="32">
        <v>7.3109999999999998E-3</v>
      </c>
      <c r="G36" s="20">
        <f t="shared" si="3"/>
        <v>3650.5162451316228</v>
      </c>
      <c r="H36" s="16">
        <v>4254.1000000000004</v>
      </c>
      <c r="I36" s="16">
        <v>2494.6999999999998</v>
      </c>
      <c r="J36" s="16">
        <f>(Q36/P6)+K36</f>
        <v>77.204704803813712</v>
      </c>
      <c r="K36" s="16">
        <v>18.239999999999998</v>
      </c>
      <c r="L36" s="16">
        <f>Q36+N36</f>
        <v>86656.23</v>
      </c>
      <c r="M36" s="17">
        <f>L36/L7</f>
        <v>1.4237036766865855E-2</v>
      </c>
      <c r="N36" s="16">
        <v>22337.53</v>
      </c>
      <c r="O36" s="17">
        <f>N36/N7</f>
        <v>0.14434460689854825</v>
      </c>
      <c r="Q36" s="8">
        <v>64318.7</v>
      </c>
    </row>
    <row r="37" spans="1:17" ht="12.95" customHeight="1" x14ac:dyDescent="0.25">
      <c r="A37" s="13" t="s">
        <v>34</v>
      </c>
      <c r="B37" s="12" t="s">
        <v>100</v>
      </c>
      <c r="C37" s="11" t="s">
        <v>53</v>
      </c>
      <c r="D37" s="11">
        <f t="shared" si="2"/>
        <v>5.5900000000000004E-4</v>
      </c>
      <c r="E37" s="33">
        <v>0</v>
      </c>
      <c r="F37" s="32">
        <v>5.5900000000000004E-4</v>
      </c>
      <c r="G37" s="16">
        <f t="shared" si="3"/>
        <v>2856.36</v>
      </c>
      <c r="H37" s="15">
        <v>0</v>
      </c>
      <c r="I37" s="16">
        <v>2856.36</v>
      </c>
      <c r="J37" s="16">
        <f>K37</f>
        <v>1.6</v>
      </c>
      <c r="K37" s="16">
        <v>1.6</v>
      </c>
      <c r="L37" s="16">
        <f>N37</f>
        <v>1956.61</v>
      </c>
      <c r="M37" s="17">
        <f>L37/L7</f>
        <v>3.2145788604486257E-4</v>
      </c>
      <c r="N37" s="16">
        <v>1956.61</v>
      </c>
      <c r="O37" s="17">
        <f>N37/N7</f>
        <v>1.2643568975789556E-2</v>
      </c>
      <c r="Q37" s="8"/>
    </row>
    <row r="38" spans="1:17" ht="26.45" customHeight="1" x14ac:dyDescent="0.25">
      <c r="A38" s="13" t="s">
        <v>113</v>
      </c>
      <c r="B38" s="12" t="s">
        <v>39</v>
      </c>
      <c r="C38" s="11" t="s">
        <v>52</v>
      </c>
      <c r="D38" s="11"/>
      <c r="E38" s="11"/>
      <c r="F38" s="14"/>
      <c r="G38" s="14"/>
      <c r="H38" s="14"/>
      <c r="I38" s="15"/>
      <c r="J38" s="15"/>
      <c r="K38" s="15"/>
      <c r="L38" s="15"/>
      <c r="M38" s="17"/>
      <c r="N38" s="15"/>
      <c r="O38" s="17"/>
      <c r="Q38" s="8"/>
    </row>
    <row r="39" spans="1:17" ht="24.4" customHeight="1" x14ac:dyDescent="0.25">
      <c r="A39" s="13" t="s">
        <v>38</v>
      </c>
      <c r="B39" s="12"/>
      <c r="C39" s="11" t="s">
        <v>49</v>
      </c>
      <c r="D39" s="11" t="s">
        <v>49</v>
      </c>
      <c r="E39" s="11" t="s">
        <v>49</v>
      </c>
      <c r="F39" s="11" t="s">
        <v>49</v>
      </c>
      <c r="G39" s="11" t="s">
        <v>49</v>
      </c>
      <c r="H39" s="11" t="s">
        <v>49</v>
      </c>
      <c r="I39" s="11" t="s">
        <v>49</v>
      </c>
      <c r="J39" s="16">
        <f>J40+J41+J44</f>
        <v>1814.6212284561791</v>
      </c>
      <c r="K39" s="15" t="s">
        <v>9</v>
      </c>
      <c r="L39" s="16">
        <f>L40+L41+L44</f>
        <v>1979511.14</v>
      </c>
      <c r="M39" s="17">
        <f>M40+M41</f>
        <v>0.32503542163243121</v>
      </c>
      <c r="N39" s="15">
        <v>0</v>
      </c>
      <c r="O39" s="17">
        <f>N39/N7</f>
        <v>0</v>
      </c>
      <c r="Q39" s="8"/>
    </row>
    <row r="40" spans="1:17" ht="152.25" customHeight="1" x14ac:dyDescent="0.25">
      <c r="A40" s="13" t="s">
        <v>114</v>
      </c>
      <c r="B40" s="12" t="s">
        <v>40</v>
      </c>
      <c r="C40" s="11" t="s">
        <v>49</v>
      </c>
      <c r="D40" s="11" t="s">
        <v>49</v>
      </c>
      <c r="E40" s="11" t="s">
        <v>49</v>
      </c>
      <c r="F40" s="11" t="s">
        <v>49</v>
      </c>
      <c r="G40" s="11" t="s">
        <v>49</v>
      </c>
      <c r="H40" s="11" t="s">
        <v>49</v>
      </c>
      <c r="I40" s="11" t="s">
        <v>49</v>
      </c>
      <c r="J40" s="16">
        <f>Q40/P6</f>
        <v>1792.1454895489549</v>
      </c>
      <c r="K40" s="15">
        <v>0</v>
      </c>
      <c r="L40" s="16">
        <f>Q40</f>
        <v>1954872.2999999998</v>
      </c>
      <c r="M40" s="17">
        <f>L40/L7</f>
        <v>0.3211723936020251</v>
      </c>
      <c r="N40" s="15">
        <v>0</v>
      </c>
      <c r="O40" s="17">
        <f>N40/N7</f>
        <v>0</v>
      </c>
      <c r="Q40" s="8">
        <f>3962188.9-Q42-Q48-Q49-Q50</f>
        <v>1954872.2999999998</v>
      </c>
    </row>
    <row r="41" spans="1:17" ht="36" x14ac:dyDescent="0.25">
      <c r="A41" s="13" t="s">
        <v>115</v>
      </c>
      <c r="B41" s="12" t="s">
        <v>41</v>
      </c>
      <c r="C41" s="11" t="s">
        <v>54</v>
      </c>
      <c r="D41" s="11">
        <f>D42+D43</f>
        <v>1E-4</v>
      </c>
      <c r="E41" s="11">
        <f>E42+E43</f>
        <v>1E-4</v>
      </c>
      <c r="F41" s="11" t="s">
        <v>49</v>
      </c>
      <c r="G41" s="16">
        <f>G42+G43</f>
        <v>167950</v>
      </c>
      <c r="H41" s="16">
        <f>H42+H43</f>
        <v>167950</v>
      </c>
      <c r="I41" s="11" t="s">
        <v>49</v>
      </c>
      <c r="J41" s="16">
        <f>J42+J43</f>
        <v>21.555738907224057</v>
      </c>
      <c r="K41" s="11" t="s">
        <v>49</v>
      </c>
      <c r="L41" s="16">
        <f>L42+L43</f>
        <v>23513</v>
      </c>
      <c r="M41" s="17">
        <f>M42+M43</f>
        <v>3.8630280304060871E-3</v>
      </c>
      <c r="N41" s="11"/>
      <c r="O41" s="34"/>
      <c r="Q41" s="8"/>
    </row>
    <row r="42" spans="1:17" ht="147" customHeight="1" x14ac:dyDescent="0.25">
      <c r="A42" s="13" t="s">
        <v>124</v>
      </c>
      <c r="B42" s="12" t="s">
        <v>42</v>
      </c>
      <c r="C42" s="11" t="s">
        <v>54</v>
      </c>
      <c r="D42" s="11">
        <f>E42</f>
        <v>1E-4</v>
      </c>
      <c r="E42" s="11">
        <v>1E-4</v>
      </c>
      <c r="F42" s="14" t="s">
        <v>49</v>
      </c>
      <c r="G42" s="16">
        <f>(E42*H42)/D42</f>
        <v>167950</v>
      </c>
      <c r="H42" s="16">
        <v>167950</v>
      </c>
      <c r="I42" s="15" t="s">
        <v>49</v>
      </c>
      <c r="J42" s="16">
        <f>Q42/P6</f>
        <v>21.555738907224057</v>
      </c>
      <c r="K42" s="15" t="s">
        <v>49</v>
      </c>
      <c r="L42" s="16">
        <f>Q42</f>
        <v>23513</v>
      </c>
      <c r="M42" s="17">
        <f>L42/L7</f>
        <v>3.8630280304060871E-3</v>
      </c>
      <c r="N42" s="15" t="s">
        <v>49</v>
      </c>
      <c r="O42" s="34" t="s">
        <v>49</v>
      </c>
      <c r="Q42" s="8">
        <v>23513</v>
      </c>
    </row>
    <row r="43" spans="1:17" ht="74.25" customHeight="1" x14ac:dyDescent="0.25">
      <c r="A43" s="13" t="s">
        <v>125</v>
      </c>
      <c r="B43" s="12" t="s">
        <v>43</v>
      </c>
      <c r="C43" s="11"/>
      <c r="D43" s="11"/>
      <c r="E43" s="11"/>
      <c r="F43" s="14" t="s">
        <v>9</v>
      </c>
      <c r="G43" s="14"/>
      <c r="H43" s="14"/>
      <c r="I43" s="15" t="s">
        <v>49</v>
      </c>
      <c r="J43" s="15">
        <v>0</v>
      </c>
      <c r="K43" s="15" t="s">
        <v>49</v>
      </c>
      <c r="L43" s="15">
        <v>0</v>
      </c>
      <c r="M43" s="34">
        <v>0</v>
      </c>
      <c r="N43" s="15" t="s">
        <v>49</v>
      </c>
      <c r="O43" s="34" t="s">
        <v>49</v>
      </c>
      <c r="Q43" s="8"/>
    </row>
    <row r="44" spans="1:17" ht="26.45" customHeight="1" x14ac:dyDescent="0.25">
      <c r="A44" s="13" t="s">
        <v>116</v>
      </c>
      <c r="B44" s="12" t="s">
        <v>45</v>
      </c>
      <c r="C44" s="11"/>
      <c r="D44" s="11"/>
      <c r="E44" s="11"/>
      <c r="F44" s="14" t="s">
        <v>49</v>
      </c>
      <c r="G44" s="14"/>
      <c r="H44" s="14"/>
      <c r="I44" s="15" t="s">
        <v>49</v>
      </c>
      <c r="J44" s="16">
        <f>J45+J46</f>
        <v>0.92</v>
      </c>
      <c r="K44" s="15" t="s">
        <v>49</v>
      </c>
      <c r="L44" s="16">
        <f>L45+L46</f>
        <v>1125.8399999999999</v>
      </c>
      <c r="M44" s="34">
        <f>M45+M46</f>
        <v>7.2751522764899056E-3</v>
      </c>
      <c r="N44" s="15" t="s">
        <v>49</v>
      </c>
      <c r="O44" s="34" t="s">
        <v>49</v>
      </c>
      <c r="Q44" s="8"/>
    </row>
    <row r="45" spans="1:17" ht="62.25" customHeight="1" x14ac:dyDescent="0.25">
      <c r="A45" s="13" t="s">
        <v>123</v>
      </c>
      <c r="B45" s="12" t="s">
        <v>101</v>
      </c>
      <c r="C45" s="11" t="s">
        <v>49</v>
      </c>
      <c r="D45" s="11" t="s">
        <v>49</v>
      </c>
      <c r="E45" s="11" t="s">
        <v>49</v>
      </c>
      <c r="F45" s="14" t="s">
        <v>49</v>
      </c>
      <c r="G45" s="14" t="s">
        <v>49</v>
      </c>
      <c r="H45" s="14" t="s">
        <v>49</v>
      </c>
      <c r="I45" s="15" t="s">
        <v>49</v>
      </c>
      <c r="J45" s="16">
        <v>0.92</v>
      </c>
      <c r="K45" s="15" t="s">
        <v>49</v>
      </c>
      <c r="L45" s="16">
        <v>1125.8399999999999</v>
      </c>
      <c r="M45" s="34">
        <f>L45/N7</f>
        <v>7.2751522764899056E-3</v>
      </c>
      <c r="N45" s="15" t="s">
        <v>49</v>
      </c>
      <c r="O45" s="34" t="s">
        <v>49</v>
      </c>
      <c r="Q45" s="8"/>
    </row>
    <row r="46" spans="1:17" ht="85.5" customHeight="1" x14ac:dyDescent="0.25">
      <c r="A46" s="13" t="s">
        <v>117</v>
      </c>
      <c r="B46" s="12" t="s">
        <v>102</v>
      </c>
      <c r="C46" s="11" t="s">
        <v>49</v>
      </c>
      <c r="D46" s="11" t="s">
        <v>49</v>
      </c>
      <c r="E46" s="11" t="s">
        <v>49</v>
      </c>
      <c r="F46" s="14" t="s">
        <v>49</v>
      </c>
      <c r="G46" s="14" t="s">
        <v>49</v>
      </c>
      <c r="H46" s="14" t="s">
        <v>49</v>
      </c>
      <c r="I46" s="15" t="s">
        <v>49</v>
      </c>
      <c r="J46" s="16">
        <v>0</v>
      </c>
      <c r="K46" s="15" t="s">
        <v>49</v>
      </c>
      <c r="L46" s="15">
        <v>0</v>
      </c>
      <c r="M46" s="34">
        <f>L46/L7</f>
        <v>0</v>
      </c>
      <c r="N46" s="15" t="s">
        <v>49</v>
      </c>
      <c r="O46" s="34" t="s">
        <v>49</v>
      </c>
      <c r="Q46" s="8"/>
    </row>
    <row r="47" spans="1:17" ht="66" customHeight="1" x14ac:dyDescent="0.25">
      <c r="A47" s="13" t="s">
        <v>44</v>
      </c>
      <c r="B47" s="12"/>
      <c r="C47" s="11" t="s">
        <v>49</v>
      </c>
      <c r="D47" s="11" t="s">
        <v>49</v>
      </c>
      <c r="E47" s="11" t="s">
        <v>49</v>
      </c>
      <c r="F47" s="14" t="s">
        <v>49</v>
      </c>
      <c r="G47" s="14" t="s">
        <v>49</v>
      </c>
      <c r="H47" s="14" t="s">
        <v>49</v>
      </c>
      <c r="I47" s="15" t="s">
        <v>49</v>
      </c>
      <c r="J47" s="16">
        <f>J48+J49+J50</f>
        <v>1818.6685001833519</v>
      </c>
      <c r="K47" s="15" t="s">
        <v>49</v>
      </c>
      <c r="L47" s="15">
        <f>L48+L49+L50</f>
        <v>1983803.6</v>
      </c>
      <c r="M47" s="34">
        <f>M48+M49+M50</f>
        <v>0.3259256119432018</v>
      </c>
      <c r="N47" s="15" t="s">
        <v>49</v>
      </c>
      <c r="O47" s="34" t="s">
        <v>49</v>
      </c>
      <c r="Q47" s="8"/>
    </row>
    <row r="48" spans="1:17" ht="61.5" customHeight="1" x14ac:dyDescent="0.25">
      <c r="A48" s="13" t="s">
        <v>118</v>
      </c>
      <c r="B48" s="12" t="s">
        <v>46</v>
      </c>
      <c r="C48" s="11" t="s">
        <v>49</v>
      </c>
      <c r="D48" s="11" t="s">
        <v>49</v>
      </c>
      <c r="E48" s="11" t="s">
        <v>49</v>
      </c>
      <c r="F48" s="14" t="s">
        <v>49</v>
      </c>
      <c r="G48" s="14" t="s">
        <v>49</v>
      </c>
      <c r="H48" s="14" t="s">
        <v>49</v>
      </c>
      <c r="I48" s="15" t="s">
        <v>49</v>
      </c>
      <c r="J48" s="16">
        <f>Q48/P6</f>
        <v>1789.9908324165751</v>
      </c>
      <c r="K48" s="15" t="s">
        <v>49</v>
      </c>
      <c r="L48" s="21">
        <f>Q48</f>
        <v>1952522</v>
      </c>
      <c r="M48" s="17">
        <f>L48/L7</f>
        <v>0.32078625509227038</v>
      </c>
      <c r="N48" s="15" t="s">
        <v>49</v>
      </c>
      <c r="O48" s="34" t="s">
        <v>49</v>
      </c>
      <c r="Q48" s="8">
        <f>1937522+15000</f>
        <v>1952522</v>
      </c>
    </row>
    <row r="49" spans="1:17" ht="24" x14ac:dyDescent="0.25">
      <c r="A49" s="13" t="s">
        <v>119</v>
      </c>
      <c r="B49" s="12" t="s">
        <v>47</v>
      </c>
      <c r="C49" s="11" t="s">
        <v>49</v>
      </c>
      <c r="D49" s="11" t="s">
        <v>49</v>
      </c>
      <c r="E49" s="11" t="s">
        <v>49</v>
      </c>
      <c r="F49" s="11" t="s">
        <v>49</v>
      </c>
      <c r="G49" s="11" t="s">
        <v>49</v>
      </c>
      <c r="H49" s="11" t="s">
        <v>49</v>
      </c>
      <c r="I49" s="11" t="s">
        <v>49</v>
      </c>
      <c r="J49" s="16">
        <f>Q49/P6</f>
        <v>0</v>
      </c>
      <c r="K49" s="15" t="s">
        <v>49</v>
      </c>
      <c r="L49" s="15">
        <f>Q49</f>
        <v>0</v>
      </c>
      <c r="M49" s="34">
        <f>L49/L7</f>
        <v>0</v>
      </c>
      <c r="N49" s="15" t="s">
        <v>49</v>
      </c>
      <c r="O49" s="34" t="s">
        <v>49</v>
      </c>
      <c r="Q49" s="8">
        <v>0</v>
      </c>
    </row>
    <row r="50" spans="1:17" ht="63" customHeight="1" x14ac:dyDescent="0.25">
      <c r="A50" s="13" t="s">
        <v>120</v>
      </c>
      <c r="B50" s="12" t="s">
        <v>103</v>
      </c>
      <c r="C50" s="11" t="s">
        <v>49</v>
      </c>
      <c r="D50" s="11" t="s">
        <v>49</v>
      </c>
      <c r="E50" s="11" t="s">
        <v>49</v>
      </c>
      <c r="F50" s="11" t="s">
        <v>49</v>
      </c>
      <c r="G50" s="11" t="s">
        <v>49</v>
      </c>
      <c r="H50" s="11" t="s">
        <v>49</v>
      </c>
      <c r="I50" s="11" t="s">
        <v>49</v>
      </c>
      <c r="J50" s="16">
        <f>Q50/P6</f>
        <v>28.677667766776679</v>
      </c>
      <c r="K50" s="15" t="s">
        <v>49</v>
      </c>
      <c r="L50" s="21">
        <f>Q50</f>
        <v>31281.599999999999</v>
      </c>
      <c r="M50" s="17">
        <f>L50/L7</f>
        <v>5.1393568509314445E-3</v>
      </c>
      <c r="N50" s="15" t="s">
        <v>49</v>
      </c>
      <c r="O50" s="34" t="s">
        <v>49</v>
      </c>
      <c r="Q50" s="8">
        <v>31281.599999999999</v>
      </c>
    </row>
    <row r="51" spans="1:17" ht="13.7" customHeight="1" x14ac:dyDescent="0.25">
      <c r="A51" s="9" t="s">
        <v>84</v>
      </c>
      <c r="B51" s="10"/>
      <c r="C51" s="9"/>
      <c r="D51" s="9"/>
      <c r="E51" s="9"/>
      <c r="F51" s="9"/>
      <c r="G51" s="9"/>
      <c r="H51" s="9"/>
      <c r="I51" s="9"/>
      <c r="J51" s="9"/>
      <c r="K51" s="9"/>
      <c r="L51" s="9"/>
      <c r="M51" s="9"/>
      <c r="N51" s="9"/>
      <c r="O51" s="9"/>
    </row>
    <row r="52" spans="1:17" ht="81.75" customHeight="1" x14ac:dyDescent="0.25">
      <c r="A52" s="35" t="s">
        <v>85</v>
      </c>
      <c r="B52" s="35"/>
      <c r="C52" s="35"/>
      <c r="D52" s="35"/>
      <c r="E52" s="35"/>
      <c r="F52" s="35"/>
      <c r="G52" s="35"/>
      <c r="H52" s="35"/>
      <c r="I52" s="35"/>
      <c r="J52" s="35"/>
      <c r="K52" s="35"/>
      <c r="L52" s="35"/>
      <c r="M52" s="35"/>
      <c r="N52" s="35"/>
      <c r="O52" s="35"/>
    </row>
    <row r="53" spans="1:17" ht="33" customHeight="1" x14ac:dyDescent="0.25">
      <c r="A53" s="35" t="s">
        <v>81</v>
      </c>
      <c r="B53" s="35"/>
      <c r="C53" s="35"/>
      <c r="D53" s="35"/>
      <c r="E53" s="35"/>
      <c r="F53" s="35"/>
      <c r="G53" s="35"/>
      <c r="H53" s="35"/>
      <c r="I53" s="35"/>
      <c r="J53" s="35"/>
      <c r="K53" s="35"/>
      <c r="L53" s="35"/>
      <c r="M53" s="35"/>
      <c r="N53" s="35"/>
      <c r="O53" s="35"/>
    </row>
    <row r="54" spans="1:17" ht="63" customHeight="1" x14ac:dyDescent="0.25">
      <c r="A54" s="35" t="s">
        <v>89</v>
      </c>
      <c r="B54" s="35"/>
      <c r="C54" s="35"/>
      <c r="D54" s="35"/>
      <c r="E54" s="35"/>
      <c r="F54" s="35"/>
      <c r="G54" s="35"/>
      <c r="H54" s="35"/>
      <c r="I54" s="35"/>
      <c r="J54" s="35"/>
      <c r="K54" s="35"/>
      <c r="L54" s="35"/>
      <c r="M54" s="35"/>
      <c r="N54" s="35"/>
      <c r="O54" s="35"/>
    </row>
    <row r="55" spans="1:17" ht="15.75" customHeight="1" x14ac:dyDescent="0.25">
      <c r="A55" s="35" t="s">
        <v>56</v>
      </c>
      <c r="B55" s="35"/>
      <c r="C55" s="35"/>
      <c r="D55" s="35"/>
      <c r="E55" s="35"/>
      <c r="F55" s="35"/>
      <c r="G55" s="35"/>
      <c r="H55" s="35"/>
      <c r="I55" s="35"/>
      <c r="J55" s="35"/>
      <c r="K55" s="35"/>
      <c r="L55" s="35"/>
      <c r="M55" s="35"/>
      <c r="N55" s="35"/>
      <c r="O55" s="35"/>
    </row>
    <row r="56" spans="1:17" ht="47.25" customHeight="1" x14ac:dyDescent="0.25">
      <c r="A56" s="35" t="s">
        <v>76</v>
      </c>
      <c r="B56" s="35"/>
      <c r="C56" s="35"/>
      <c r="D56" s="35"/>
      <c r="E56" s="35"/>
      <c r="F56" s="35"/>
      <c r="G56" s="35"/>
      <c r="H56" s="35"/>
      <c r="I56" s="35"/>
      <c r="J56" s="35"/>
      <c r="K56" s="35"/>
      <c r="L56" s="35"/>
      <c r="M56" s="35"/>
      <c r="N56" s="35"/>
      <c r="O56" s="35"/>
    </row>
    <row r="57" spans="1:17" ht="33.75" customHeight="1" x14ac:dyDescent="0.25">
      <c r="A57" s="36" t="s">
        <v>88</v>
      </c>
      <c r="B57" s="36"/>
      <c r="C57" s="36"/>
      <c r="D57" s="36"/>
      <c r="E57" s="36"/>
      <c r="F57" s="36"/>
      <c r="G57" s="36"/>
      <c r="H57" s="36"/>
      <c r="I57" s="36"/>
      <c r="J57" s="36"/>
      <c r="K57" s="36"/>
      <c r="L57" s="36"/>
      <c r="M57" s="36"/>
      <c r="N57" s="36"/>
      <c r="O57" s="36"/>
    </row>
    <row r="58" spans="1:17" ht="126.75" customHeight="1" x14ac:dyDescent="0.25">
      <c r="A58" s="35" t="s">
        <v>93</v>
      </c>
      <c r="B58" s="35"/>
      <c r="C58" s="35"/>
      <c r="D58" s="35"/>
      <c r="E58" s="35"/>
      <c r="F58" s="35"/>
      <c r="G58" s="35"/>
      <c r="H58" s="35"/>
      <c r="I58" s="35"/>
      <c r="J58" s="35"/>
      <c r="K58" s="35"/>
      <c r="L58" s="35"/>
      <c r="M58" s="35"/>
      <c r="N58" s="35"/>
      <c r="O58" s="35"/>
    </row>
    <row r="59" spans="1:17" ht="47.25" customHeight="1" x14ac:dyDescent="0.25">
      <c r="A59" s="35" t="s">
        <v>77</v>
      </c>
      <c r="B59" s="35"/>
      <c r="C59" s="35"/>
      <c r="D59" s="35"/>
      <c r="E59" s="35"/>
      <c r="F59" s="35"/>
      <c r="G59" s="35"/>
      <c r="H59" s="35"/>
      <c r="I59" s="35"/>
      <c r="J59" s="35"/>
      <c r="K59" s="35"/>
      <c r="L59" s="35"/>
      <c r="M59" s="35"/>
      <c r="N59" s="35"/>
      <c r="O59" s="35"/>
    </row>
    <row r="60" spans="1:17" ht="93.75" customHeight="1" x14ac:dyDescent="0.25">
      <c r="A60" s="35" t="s">
        <v>86</v>
      </c>
      <c r="B60" s="35"/>
      <c r="C60" s="35"/>
      <c r="D60" s="35"/>
      <c r="E60" s="35"/>
      <c r="F60" s="35"/>
      <c r="G60" s="35"/>
      <c r="H60" s="35"/>
      <c r="I60" s="35"/>
      <c r="J60" s="35"/>
      <c r="K60" s="35"/>
      <c r="L60" s="35"/>
      <c r="M60" s="35"/>
      <c r="N60" s="35"/>
      <c r="O60" s="35"/>
    </row>
    <row r="61" spans="1:17" ht="97.5" customHeight="1" x14ac:dyDescent="0.25">
      <c r="A61" s="35" t="s">
        <v>87</v>
      </c>
      <c r="B61" s="35"/>
      <c r="C61" s="35"/>
      <c r="D61" s="35"/>
      <c r="E61" s="35"/>
      <c r="F61" s="35"/>
      <c r="G61" s="35"/>
      <c r="H61" s="35"/>
      <c r="I61" s="35"/>
      <c r="J61" s="35"/>
      <c r="K61" s="35"/>
      <c r="L61" s="35"/>
      <c r="M61" s="35"/>
      <c r="N61" s="35"/>
      <c r="O61" s="35"/>
    </row>
    <row r="64" spans="1:17" ht="24" customHeight="1" x14ac:dyDescent="0.25">
      <c r="A64" s="38" t="s">
        <v>58</v>
      </c>
      <c r="B64" s="38"/>
      <c r="C64" s="38"/>
      <c r="D64" s="38"/>
      <c r="E64" s="38"/>
      <c r="F64" s="38"/>
      <c r="G64" s="38"/>
      <c r="H64" s="38"/>
      <c r="I64" s="38"/>
      <c r="J64" s="38"/>
      <c r="K64" s="38"/>
      <c r="L64" s="38"/>
      <c r="M64" s="38"/>
      <c r="N64" s="38"/>
      <c r="O64" s="38"/>
    </row>
  </sheetData>
  <mergeCells count="20">
    <mergeCell ref="A57:O57"/>
    <mergeCell ref="L1:O1"/>
    <mergeCell ref="A64:O64"/>
    <mergeCell ref="A59:O59"/>
    <mergeCell ref="A60:O60"/>
    <mergeCell ref="A61:O61"/>
    <mergeCell ref="A2:O2"/>
    <mergeCell ref="G3:I3"/>
    <mergeCell ref="J3:K3"/>
    <mergeCell ref="L3:O3"/>
    <mergeCell ref="A58:O58"/>
    <mergeCell ref="A3:A4"/>
    <mergeCell ref="B3:B4"/>
    <mergeCell ref="C3:C4"/>
    <mergeCell ref="D3:F3"/>
    <mergeCell ref="A52:O52"/>
    <mergeCell ref="A53:O53"/>
    <mergeCell ref="A54:O54"/>
    <mergeCell ref="A55:O55"/>
    <mergeCell ref="A56:O56"/>
  </mergeCells>
  <printOptions horizontalCentered="1"/>
  <pageMargins left="0.23622047244094491" right="0.23622047244094491" top="0.74803149606299213" bottom="0.74803149606299213" header="0.31496062992125984" footer="0.31496062992125984"/>
  <pageSetup paperSize="9" scale="63" firstPageNumber="218"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Кировская область</vt:lpstr>
      <vt:lpstr>'Кировская область'!Заголовки_для_печати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Яшина</dc:creator>
  <cp:lastModifiedBy>slobodina_ai</cp:lastModifiedBy>
  <cp:lastPrinted>2025-12-30T10:55:54Z</cp:lastPrinted>
  <dcterms:created xsi:type="dcterms:W3CDTF">2025-01-13T08:01:57Z</dcterms:created>
  <dcterms:modified xsi:type="dcterms:W3CDTF">2026-01-12T07:31:20Z</dcterms:modified>
</cp:coreProperties>
</file>